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0730" windowHeight="11340"/>
  </bookViews>
  <sheets>
    <sheet name="Мультискрин_Доксициклин" sheetId="6" r:id="rId1"/>
  </sheets>
  <externalReferences>
    <externalReference r:id="rId2"/>
  </externalReferences>
  <definedNames>
    <definedName name="Auto4" localSheetId="0">'[1]С холостой пробой'!#REF!</definedName>
    <definedName name="Auto4">'[1]С холостой пробой'!#REF!</definedName>
    <definedName name="F_dil">'[1]С холостой пробой'!$H$61</definedName>
    <definedName name="STEP_1__TEST_NOTES" localSheetId="0">#REF!</definedName>
    <definedName name="STEP_1__TEST_NOTES">#REF!</definedName>
    <definedName name="STEP_2__PLATE_LAYOUT_DIAGRAM" localSheetId="0">#REF!</definedName>
    <definedName name="STEP_2__PLATE_LAYOUT_DIAGRAM">#REF!</definedName>
    <definedName name="STEP_3__OD450_INPUT" localSheetId="0">#REF!</definedName>
    <definedName name="STEP_3__OD450_INPUT">#REF!</definedName>
    <definedName name="STEP_4__PLEASE_DEFINE_SAMPLE_1___IS_IT_A_SOLVENT_BLANK_SAMPLE?" localSheetId="0">#REF!</definedName>
    <definedName name="STEP_4__PLEASE_DEFINE_SAMPLE_1___IS_IT_A_SOLVENT_BLANK_SAMPLE?">#REF!</definedName>
    <definedName name="STEP_5__STANDARDS_CONCENTRATION_VALUES" localSheetId="0">#REF!</definedName>
    <definedName name="STEP_5__STANDARDS_CONCENTRATION_VALUES">#REF!</definedName>
    <definedName name="STEP_6__POSITIVE_CUT_OFF_VALUE" localSheetId="0">#REF!</definedName>
    <definedName name="STEP_6__POSITIVE_CUT_OFF_VALUE">#REF!</definedName>
    <definedName name="STEP_7__SAMPLE_DILUTION_FACTOR" localSheetId="0">#REF!</definedName>
    <definedName name="STEP_7__SAMPLE_DILUTION_FACTOR">#REF!</definedName>
    <definedName name="STEP_8__TEST_SUMMARY" localSheetId="0">#REF!</definedName>
    <definedName name="STEP_8__TEST_SUMMARY">#REF!</definedName>
    <definedName name="Группа" localSheetId="0">#REF!</definedName>
    <definedName name="Группа">#REF!</definedName>
    <definedName name="Матрицы" localSheetId="0">Мультискрин_Доксициклин!$R$30:$R$35</definedName>
    <definedName name="Матрицы">#REF!</definedName>
    <definedName name="Продукт">#REF!</definedName>
    <definedName name="Продукты" localSheetId="0">#REF!</definedName>
    <definedName name="Продукты">#REF!</definedName>
    <definedName name="Список" localSheetId="0">#REF!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M32" i="6" l="1"/>
  <c r="M34" i="6"/>
  <c r="M36" i="6"/>
  <c r="M38" i="6"/>
  <c r="M40" i="6"/>
  <c r="M42" i="6"/>
  <c r="M44" i="6"/>
  <c r="M46" i="6"/>
  <c r="M48" i="6"/>
  <c r="M50" i="6"/>
  <c r="M52" i="6"/>
  <c r="M54" i="6"/>
  <c r="M56" i="6"/>
  <c r="M60" i="6"/>
  <c r="M62" i="6"/>
  <c r="M64" i="6"/>
  <c r="M68" i="6"/>
  <c r="M70" i="6"/>
  <c r="M72" i="6"/>
  <c r="M74" i="6"/>
  <c r="M76" i="6"/>
  <c r="M78" i="6"/>
  <c r="M80" i="6"/>
  <c r="M82" i="6"/>
  <c r="M84" i="6"/>
  <c r="M86" i="6"/>
  <c r="M88" i="6"/>
  <c r="M90" i="6"/>
  <c r="M92" i="6"/>
  <c r="M94" i="6"/>
  <c r="M96" i="6"/>
  <c r="M98" i="6"/>
  <c r="M100" i="6"/>
  <c r="M102" i="6"/>
  <c r="M104" i="6"/>
  <c r="M108" i="6"/>
  <c r="M110" i="6"/>
  <c r="M112" i="6"/>
  <c r="J32" i="6" l="1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66" i="6"/>
  <c r="J68" i="6"/>
  <c r="J70" i="6"/>
  <c r="J72" i="6"/>
  <c r="J74" i="6"/>
  <c r="J76" i="6"/>
  <c r="J78" i="6"/>
  <c r="J80" i="6"/>
  <c r="J82" i="6"/>
  <c r="J84" i="6"/>
  <c r="J86" i="6"/>
  <c r="J88" i="6"/>
  <c r="J90" i="6"/>
  <c r="J92" i="6"/>
  <c r="J94" i="6"/>
  <c r="J96" i="6"/>
  <c r="J98" i="6"/>
  <c r="J100" i="6"/>
  <c r="J102" i="6"/>
  <c r="J104" i="6"/>
  <c r="J106" i="6"/>
  <c r="J108" i="6"/>
  <c r="J110" i="6"/>
  <c r="J112" i="6"/>
  <c r="H32" i="6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G37" i="6"/>
  <c r="J30" i="6"/>
  <c r="F13" i="6" l="1"/>
  <c r="G13" i="6"/>
  <c r="F14" i="6"/>
  <c r="G14" i="6"/>
  <c r="I14" i="6"/>
  <c r="F15" i="6"/>
  <c r="G15" i="6"/>
  <c r="I15" i="6"/>
  <c r="F16" i="6"/>
  <c r="G16" i="6"/>
  <c r="I16" i="6"/>
  <c r="F17" i="6"/>
  <c r="G17" i="6"/>
  <c r="I17" i="6"/>
  <c r="G30" i="6"/>
  <c r="H30" i="6"/>
  <c r="G31" i="6"/>
  <c r="G32" i="6"/>
  <c r="G33" i="6"/>
  <c r="G34" i="6"/>
  <c r="G35" i="6"/>
  <c r="G36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I109" i="6" l="1"/>
  <c r="C26" i="6"/>
  <c r="D26" i="6"/>
  <c r="C24" i="6"/>
  <c r="D25" i="6"/>
  <c r="E26" i="6"/>
  <c r="E24" i="6"/>
  <c r="E23" i="6"/>
  <c r="D24" i="6"/>
  <c r="D23" i="6"/>
  <c r="E25" i="6"/>
  <c r="C23" i="6"/>
  <c r="C25" i="6"/>
  <c r="I94" i="6" l="1"/>
  <c r="K94" i="6" s="1"/>
  <c r="I87" i="6"/>
  <c r="I69" i="6"/>
  <c r="K69" i="6" s="1"/>
  <c r="I65" i="6"/>
  <c r="K65" i="6" s="1"/>
  <c r="I38" i="6"/>
  <c r="I39" i="6"/>
  <c r="I66" i="6"/>
  <c r="K66" i="6" s="1"/>
  <c r="I43" i="6"/>
  <c r="I42" i="6"/>
  <c r="K42" i="6" s="1"/>
  <c r="I64" i="6"/>
  <c r="K64" i="6" s="1"/>
  <c r="I44" i="6"/>
  <c r="K44" i="6" s="1"/>
  <c r="I93" i="6"/>
  <c r="K93" i="6" s="1"/>
  <c r="I62" i="6"/>
  <c r="K62" i="6" s="1"/>
  <c r="I84" i="6"/>
  <c r="K84" i="6" s="1"/>
  <c r="I79" i="6"/>
  <c r="K79" i="6" s="1"/>
  <c r="I96" i="6"/>
  <c r="K96" i="6" s="1"/>
  <c r="I70" i="6"/>
  <c r="I92" i="6"/>
  <c r="K92" i="6" s="1"/>
  <c r="I112" i="6"/>
  <c r="I71" i="6"/>
  <c r="K71" i="6" s="1"/>
  <c r="I103" i="6"/>
  <c r="F26" i="6"/>
  <c r="I37" i="6"/>
  <c r="I36" i="6"/>
  <c r="I40" i="6"/>
  <c r="I72" i="6"/>
  <c r="K72" i="6" s="1"/>
  <c r="I101" i="6"/>
  <c r="K101" i="6" s="1"/>
  <c r="I46" i="6"/>
  <c r="I102" i="6"/>
  <c r="I68" i="6"/>
  <c r="K68" i="6" s="1"/>
  <c r="I105" i="6"/>
  <c r="I50" i="6"/>
  <c r="K50" i="6" s="1"/>
  <c r="I95" i="6"/>
  <c r="I90" i="6"/>
  <c r="I113" i="6"/>
  <c r="I52" i="6"/>
  <c r="K52" i="6" s="1"/>
  <c r="I48" i="6"/>
  <c r="I77" i="6"/>
  <c r="K77" i="6" s="1"/>
  <c r="I104" i="6"/>
  <c r="K104" i="6" s="1"/>
  <c r="I51" i="6"/>
  <c r="I41" i="6"/>
  <c r="I73" i="6"/>
  <c r="I108" i="6"/>
  <c r="K108" i="6" s="1"/>
  <c r="I74" i="6"/>
  <c r="K74" i="6" s="1"/>
  <c r="I98" i="6"/>
  <c r="I85" i="6"/>
  <c r="K85" i="6" s="1"/>
  <c r="I100" i="6"/>
  <c r="K100" i="6" s="1"/>
  <c r="I67" i="6"/>
  <c r="K67" i="6" s="1"/>
  <c r="I107" i="6"/>
  <c r="I81" i="6"/>
  <c r="K81" i="6" s="1"/>
  <c r="I82" i="6"/>
  <c r="K82" i="6" s="1"/>
  <c r="I88" i="6"/>
  <c r="K88" i="6" s="1"/>
  <c r="I63" i="6"/>
  <c r="I78" i="6"/>
  <c r="I49" i="6"/>
  <c r="K49" i="6" s="1"/>
  <c r="I89" i="6"/>
  <c r="K89" i="6" s="1"/>
  <c r="I33" i="6"/>
  <c r="I34" i="6"/>
  <c r="I35" i="6"/>
  <c r="I32" i="6"/>
  <c r="K32" i="6" s="1"/>
  <c r="I45" i="6"/>
  <c r="I97" i="6"/>
  <c r="K97" i="6" s="1"/>
  <c r="I106" i="6"/>
  <c r="I99" i="6"/>
  <c r="K99" i="6" s="1"/>
  <c r="I57" i="6"/>
  <c r="K57" i="6" s="1"/>
  <c r="I47" i="6"/>
  <c r="I111" i="6"/>
  <c r="I31" i="6"/>
  <c r="K31" i="6" s="1"/>
  <c r="I83" i="6"/>
  <c r="K83" i="6" s="1"/>
  <c r="I30" i="6"/>
  <c r="I58" i="6"/>
  <c r="I56" i="6"/>
  <c r="K56" i="6" s="1"/>
  <c r="I59" i="6"/>
  <c r="K59" i="6" s="1"/>
  <c r="I91" i="6"/>
  <c r="K91" i="6" s="1"/>
  <c r="I76" i="6"/>
  <c r="K76" i="6" s="1"/>
  <c r="I61" i="6"/>
  <c r="K61" i="6" s="1"/>
  <c r="I75" i="6"/>
  <c r="I110" i="6"/>
  <c r="K110" i="6" s="1"/>
  <c r="I55" i="6"/>
  <c r="I80" i="6"/>
  <c r="K80" i="6" s="1"/>
  <c r="I53" i="6"/>
  <c r="K53" i="6" s="1"/>
  <c r="I54" i="6"/>
  <c r="K54" i="6" s="1"/>
  <c r="I86" i="6"/>
  <c r="K86" i="6" s="1"/>
  <c r="I60" i="6"/>
  <c r="K60" i="6" s="1"/>
  <c r="K45" i="6"/>
  <c r="K109" i="6"/>
  <c r="K58" i="6"/>
  <c r="F23" i="6"/>
  <c r="F24" i="6"/>
  <c r="F25" i="6"/>
  <c r="F20" i="6" s="1"/>
  <c r="K35" i="6" l="1"/>
  <c r="L108" i="6"/>
  <c r="L44" i="6"/>
  <c r="L80" i="6"/>
  <c r="K38" i="6"/>
  <c r="L58" i="6"/>
  <c r="M58" i="6" s="1"/>
  <c r="K37" i="6"/>
  <c r="K41" i="6"/>
  <c r="K40" i="6"/>
  <c r="L96" i="6"/>
  <c r="L92" i="6"/>
  <c r="L76" i="6"/>
  <c r="L66" i="6"/>
  <c r="M66" i="6" s="1"/>
  <c r="L68" i="6"/>
  <c r="L88" i="6"/>
  <c r="K73" i="6"/>
  <c r="L72" i="6" s="1"/>
  <c r="K106" i="6"/>
  <c r="K103" i="6"/>
  <c r="K102" i="6"/>
  <c r="K51" i="6"/>
  <c r="L50" i="6" s="1"/>
  <c r="K55" i="6"/>
  <c r="L54" i="6" s="1"/>
  <c r="K48" i="6"/>
  <c r="L48" i="6" s="1"/>
  <c r="L84" i="6"/>
  <c r="K75" i="6"/>
  <c r="L74" i="6" s="1"/>
  <c r="K95" i="6"/>
  <c r="L94" i="6" s="1"/>
  <c r="K113" i="6"/>
  <c r="K34" i="6"/>
  <c r="K43" i="6"/>
  <c r="K90" i="6"/>
  <c r="L90" i="6" s="1"/>
  <c r="K46" i="6"/>
  <c r="L52" i="6"/>
  <c r="K98" i="6"/>
  <c r="L98" i="6" s="1"/>
  <c r="L64" i="6"/>
  <c r="K47" i="6"/>
  <c r="K107" i="6"/>
  <c r="K36" i="6"/>
  <c r="L100" i="6"/>
  <c r="L82" i="6"/>
  <c r="L60" i="6"/>
  <c r="K111" i="6"/>
  <c r="L110" i="6" s="1"/>
  <c r="K87" i="6"/>
  <c r="L86" i="6" s="1"/>
  <c r="K112" i="6"/>
  <c r="L56" i="6"/>
  <c r="K63" i="6"/>
  <c r="L62" i="6" s="1"/>
  <c r="K33" i="6"/>
  <c r="L32" i="6" s="1"/>
  <c r="K78" i="6"/>
  <c r="L78" i="6" s="1"/>
  <c r="K70" i="6"/>
  <c r="L70" i="6" s="1"/>
  <c r="K105" i="6"/>
  <c r="L104" i="6" s="1"/>
  <c r="K39" i="6"/>
  <c r="L34" i="6" l="1"/>
  <c r="L38" i="6"/>
  <c r="L106" i="6"/>
  <c r="M106" i="6" s="1"/>
  <c r="L36" i="6"/>
  <c r="L40" i="6"/>
  <c r="L102" i="6"/>
  <c r="L112" i="6"/>
  <c r="L42" i="6"/>
  <c r="L46" i="6"/>
  <c r="K30" i="6"/>
  <c r="L30" i="6" l="1"/>
  <c r="M30" i="6" s="1"/>
</calcChain>
</file>

<file path=xl/sharedStrings.xml><?xml version="1.0" encoding="utf-8"?>
<sst xmlns="http://schemas.openxmlformats.org/spreadsheetml/2006/main" count="94" uniqueCount="46">
  <si>
    <t>Раздел I: Введите данные об анализе</t>
  </si>
  <si>
    <t>Исполнитель</t>
  </si>
  <si>
    <t>Дата:</t>
  </si>
  <si>
    <t>№ партии</t>
  </si>
  <si>
    <t>№</t>
  </si>
  <si>
    <t>Наименование образца</t>
  </si>
  <si>
    <t>Фактор разведения</t>
  </si>
  <si>
    <t>Xi, мкг/кг</t>
  </si>
  <si>
    <t>Xi, мг/кг</t>
  </si>
  <si>
    <t>Xср, мг/кг</t>
  </si>
  <si>
    <t>Примечания</t>
  </si>
  <si>
    <t>Группа продуктов (выбрать из списка)</t>
  </si>
  <si>
    <t>Матрицы</t>
  </si>
  <si>
    <t>Мед</t>
  </si>
  <si>
    <t>К.В.</t>
  </si>
  <si>
    <r>
      <t>B</t>
    </r>
    <r>
      <rPr>
        <b/>
        <vertAlign val="subscript"/>
        <sz val="10"/>
        <rFont val="Arial"/>
        <family val="2"/>
        <charset val="204"/>
      </rPr>
      <t>х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</si>
  <si>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х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</si>
  <si>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4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</si>
  <si>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3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</si>
  <si>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1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2</t>
    </r>
  </si>
  <si>
    <t>Для всей кривой</t>
  </si>
  <si>
    <t>50% IC</t>
  </si>
  <si>
    <t>R^2</t>
  </si>
  <si>
    <t>Intercept</t>
  </si>
  <si>
    <t>Slope</t>
  </si>
  <si>
    <r>
      <rPr>
        <b/>
        <sz val="11"/>
        <rFont val="Arial"/>
        <family val="2"/>
        <charset val="204"/>
      </rPr>
      <t>Интерсепт 50% (IC</t>
    </r>
    <r>
      <rPr>
        <b/>
        <vertAlign val="subscript"/>
        <sz val="11"/>
        <rFont val="Arial"/>
        <family val="2"/>
        <charset val="204"/>
      </rPr>
      <t>50</t>
    </r>
    <r>
      <rPr>
        <b/>
        <sz val="11"/>
        <rFont val="Arial"/>
        <family val="2"/>
        <charset val="204"/>
      </rPr>
      <t>)</t>
    </r>
  </si>
  <si>
    <t>С5</t>
  </si>
  <si>
    <t>С4</t>
  </si>
  <si>
    <t>С3</t>
  </si>
  <si>
    <t>С2</t>
  </si>
  <si>
    <t>С1</t>
  </si>
  <si>
    <t>Bi/B0</t>
  </si>
  <si>
    <t>Оптическая плотность Bi</t>
  </si>
  <si>
    <t>Градуировочный раствор</t>
  </si>
  <si>
    <t>Раздел II: Градуировочный график</t>
  </si>
  <si>
    <t>мкг/л</t>
  </si>
  <si>
    <t>Соответствие Постановлению № 28 от 13.02.2018 г.</t>
  </si>
  <si>
    <t xml:space="preserve">Раздел II: Введите наименование образца и оптическую плотность </t>
  </si>
  <si>
    <r>
      <t>lnC</t>
    </r>
    <r>
      <rPr>
        <b/>
        <vertAlign val="subscript"/>
        <sz val="10"/>
        <color theme="0"/>
        <rFont val="Arial"/>
        <family val="2"/>
        <charset val="204"/>
      </rPr>
      <t>i</t>
    </r>
  </si>
  <si>
    <r>
      <rPr>
        <b/>
        <sz val="11"/>
        <color indexed="8"/>
        <rFont val="Arial"/>
        <family val="2"/>
        <charset val="204"/>
      </rPr>
      <t>Техническая поддержка: 
+375 (17) 336-50-54
+7 (499) 704-05-50
support@komprod.com</t>
    </r>
    <r>
      <rPr>
        <sz val="11"/>
        <color indexed="8"/>
        <rFont val="Arial"/>
        <family val="2"/>
        <charset val="204"/>
      </rPr>
      <t xml:space="preserve">
</t>
    </r>
  </si>
  <si>
    <t>Молоко (метод 1)</t>
  </si>
  <si>
    <t>Сыворотка</t>
  </si>
  <si>
    <t>Молоко (метод 2)</t>
  </si>
  <si>
    <t xml:space="preserve">Определение доксициклина 
Тест-система Мультискрин®Доксициклин 
</t>
  </si>
  <si>
    <t>Ткани (метод 1)</t>
  </si>
  <si>
    <t>Ткани (метод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</si>
</sst>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_ "/>
    <numFmt numFmtId="165" formatCode="0.000"/>
    <numFmt numFmtId="166" formatCode="0.0%"/>
    <numFmt numFmtId="167" formatCode="0.000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宋体"/>
      <charset val="13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vertAlign val="subscript"/>
      <sz val="10"/>
      <name val="Arial"/>
      <family val="2"/>
      <charset val="204"/>
    </font>
    <font>
      <b/>
      <vertAlign val="subscript"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vertAlign val="subscript"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9" fontId="13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1" applyFont="1" applyFill="1" applyProtection="1">
      <protection hidden="1"/>
    </xf>
    <xf numFmtId="0" fontId="0" fillId="0" borderId="0" xfId="0" applyProtection="1">
      <protection hidden="1"/>
    </xf>
    <xf numFmtId="49" fontId="7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Alignment="1" applyProtection="1">
      <protection hidden="1"/>
    </xf>
    <xf numFmtId="49" fontId="12" fillId="0" borderId="4" xfId="1" applyNumberFormat="1" applyFont="1" applyFill="1" applyBorder="1" applyAlignment="1" applyProtection="1">
      <alignment horizontal="center"/>
      <protection hidden="1"/>
    </xf>
    <xf numFmtId="49" fontId="20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6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0" borderId="0" xfId="1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65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protection hidden="1"/>
    </xf>
    <xf numFmtId="165" fontId="2" fillId="2" borderId="4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2" fillId="2" borderId="4" xfId="0" applyNumberFormat="1" applyFont="1" applyFill="1" applyBorder="1" applyAlignment="1" applyProtection="1">
      <alignment horizontal="center"/>
      <protection hidden="1"/>
    </xf>
    <xf numFmtId="165" fontId="12" fillId="2" borderId="0" xfId="0" applyNumberFormat="1" applyFont="1" applyFill="1" applyBorder="1" applyAlignment="1" applyProtection="1">
      <alignment horizontal="center"/>
      <protection hidden="1"/>
    </xf>
    <xf numFmtId="10" fontId="2" fillId="0" borderId="4" xfId="0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top" wrapText="1"/>
      <protection locked="0" hidden="1"/>
    </xf>
    <xf numFmtId="0" fontId="2" fillId="2" borderId="0" xfId="1" applyFont="1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1" fillId="0" borderId="0" xfId="1" applyProtection="1">
      <protection locked="0" hidden="1"/>
    </xf>
    <xf numFmtId="0" fontId="1" fillId="0" borderId="0" xfId="1" applyBorder="1" applyProtection="1">
      <protection locked="0" hidden="1"/>
    </xf>
    <xf numFmtId="0" fontId="5" fillId="2" borderId="0" xfId="1" applyFont="1" applyFill="1" applyProtection="1">
      <protection locked="0" hidden="1"/>
    </xf>
    <xf numFmtId="0" fontId="6" fillId="2" borderId="0" xfId="1" applyFont="1" applyFill="1" applyAlignment="1" applyProtection="1">
      <alignment horizontal="right"/>
      <protection locked="0" hidden="1"/>
    </xf>
    <xf numFmtId="49" fontId="2" fillId="2" borderId="0" xfId="1" applyNumberFormat="1" applyFont="1" applyFill="1" applyProtection="1">
      <protection locked="0" hidden="1"/>
    </xf>
    <xf numFmtId="49" fontId="7" fillId="0" borderId="0" xfId="1" applyNumberFormat="1" applyFont="1" applyFill="1" applyBorder="1" applyAlignment="1" applyProtection="1">
      <alignment horizontal="left"/>
      <protection locked="0" hidden="1"/>
    </xf>
    <xf numFmtId="0" fontId="6" fillId="0" borderId="0" xfId="1" applyFont="1" applyFill="1" applyAlignment="1" applyProtection="1">
      <alignment horizontal="right"/>
      <protection locked="0" hidden="1"/>
    </xf>
    <xf numFmtId="0" fontId="2" fillId="0" borderId="0" xfId="1" applyFont="1" applyBorder="1" applyAlignment="1" applyProtection="1">
      <protection locked="0" hidden="1"/>
    </xf>
    <xf numFmtId="0" fontId="1" fillId="0" borderId="0" xfId="1" applyBorder="1" applyAlignment="1" applyProtection="1">
      <protection locked="0" hidden="1"/>
    </xf>
    <xf numFmtId="0" fontId="20" fillId="0" borderId="0" xfId="1" applyFont="1" applyBorder="1" applyAlignment="1" applyProtection="1">
      <protection locked="0" hidden="1"/>
    </xf>
    <xf numFmtId="0" fontId="18" fillId="0" borderId="0" xfId="1" applyFont="1" applyBorder="1" applyAlignment="1" applyProtection="1">
      <protection locked="0" hidden="1"/>
    </xf>
    <xf numFmtId="0" fontId="0" fillId="0" borderId="0" xfId="0" applyFill="1" applyProtection="1">
      <protection locked="0" hidden="1"/>
    </xf>
    <xf numFmtId="0" fontId="12" fillId="0" borderId="4" xfId="1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right" vertical="center"/>
      <protection locked="0" hidden="1"/>
    </xf>
    <xf numFmtId="165" fontId="5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center" vertical="center"/>
      <protection locked="0" hidden="1"/>
    </xf>
    <xf numFmtId="165" fontId="5" fillId="2" borderId="13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/>
      <protection locked="0" hidden="1"/>
    </xf>
    <xf numFmtId="0" fontId="20" fillId="0" borderId="4" xfId="1" applyFont="1" applyBorder="1" applyAlignment="1" applyProtection="1">
      <alignment horizontal="center" vertical="center"/>
      <protection locked="0" hidden="1"/>
    </xf>
    <xf numFmtId="165" fontId="5" fillId="2" borderId="12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1" applyFont="1" applyBorder="1" applyAlignment="1" applyProtection="1">
      <alignment horizontal="center" vertical="center"/>
      <protection locked="0" hidden="1"/>
    </xf>
    <xf numFmtId="165" fontId="5" fillId="2" borderId="0" xfId="0" applyNumberFormat="1" applyFont="1" applyFill="1" applyBorder="1" applyAlignment="1" applyProtection="1">
      <alignment horizontal="right" vertical="center"/>
      <protection locked="0" hidden="1"/>
    </xf>
    <xf numFmtId="165" fontId="5" fillId="2" borderId="0" xfId="0" applyNumberFormat="1" applyFont="1" applyFill="1" applyBorder="1" applyAlignment="1" applyProtection="1">
      <alignment horizontal="left" vertical="center"/>
      <protection locked="0" hidden="1"/>
    </xf>
    <xf numFmtId="165" fontId="18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4" xfId="0" applyFont="1" applyBorder="1" applyAlignment="1" applyProtection="1">
      <alignment horizontal="center" vertical="center"/>
      <protection locked="0" hidden="1"/>
    </xf>
    <xf numFmtId="165" fontId="4" fillId="3" borderId="4" xfId="2" applyNumberFormat="1" applyFont="1" applyFill="1" applyBorder="1" applyAlignment="1" applyProtection="1">
      <alignment horizontal="center"/>
      <protection locked="0" hidden="1"/>
    </xf>
    <xf numFmtId="0" fontId="21" fillId="0" borderId="0" xfId="0" applyFont="1" applyFill="1" applyBorder="1" applyAlignment="1" applyProtection="1">
      <alignment horizontal="left" vertical="center" wrapText="1"/>
      <protection locked="0" hidden="1"/>
    </xf>
    <xf numFmtId="0" fontId="18" fillId="0" borderId="0" xfId="0" applyFont="1" applyBorder="1" applyProtection="1">
      <protection locked="0" hidden="1"/>
    </xf>
    <xf numFmtId="0" fontId="21" fillId="0" borderId="0" xfId="0" applyFont="1" applyFill="1" applyBorder="1" applyAlignment="1" applyProtection="1">
      <alignment vertical="top" wrapText="1"/>
      <protection locked="0" hidden="1"/>
    </xf>
    <xf numFmtId="0" fontId="21" fillId="0" borderId="0" xfId="0" applyFont="1" applyFill="1" applyBorder="1" applyAlignment="1" applyProtection="1">
      <alignment vertical="center" wrapText="1"/>
      <protection locked="0" hidden="1"/>
    </xf>
    <xf numFmtId="167" fontId="2" fillId="0" borderId="5" xfId="1" applyNumberFormat="1" applyFont="1" applyBorder="1" applyAlignment="1" applyProtection="1">
      <alignment horizontal="center" vertical="center"/>
      <protection hidden="1"/>
    </xf>
    <xf numFmtId="167" fontId="2" fillId="0" borderId="8" xfId="1" applyNumberFormat="1" applyFont="1" applyBorder="1" applyAlignment="1" applyProtection="1">
      <alignment horizontal="center" vertical="center"/>
      <protection hidden="1"/>
    </xf>
    <xf numFmtId="2" fontId="2" fillId="0" borderId="5" xfId="1" applyNumberFormat="1" applyFont="1" applyBorder="1" applyAlignment="1" applyProtection="1">
      <alignment horizontal="center" vertical="center" wrapText="1"/>
      <protection hidden="1"/>
    </xf>
    <xf numFmtId="2" fontId="2" fillId="0" borderId="8" xfId="1" applyNumberFormat="1" applyFont="1" applyBorder="1" applyAlignment="1" applyProtection="1">
      <alignment horizontal="center" vertical="center" wrapText="1"/>
      <protection hidden="1"/>
    </xf>
    <xf numFmtId="2" fontId="2" fillId="3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0" xfId="1" applyFont="1" applyFill="1" applyBorder="1" applyAlignment="1" applyProtection="1">
      <alignment horizontal="center" vertical="center" wrapText="1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2" fillId="0" borderId="8" xfId="1" applyFont="1" applyBorder="1" applyAlignment="1" applyProtection="1">
      <alignment horizontal="center" vertical="center"/>
      <protection locked="0" hidden="1"/>
    </xf>
    <xf numFmtId="0" fontId="2" fillId="3" borderId="6" xfId="1" applyFont="1" applyFill="1" applyBorder="1" applyAlignment="1" applyProtection="1">
      <alignment horizontal="center" vertical="center" wrapText="1"/>
      <protection locked="0" hidden="1"/>
    </xf>
    <xf numFmtId="0" fontId="2" fillId="3" borderId="7" xfId="1" applyFont="1" applyFill="1" applyBorder="1" applyAlignment="1" applyProtection="1">
      <alignment horizontal="center" vertical="center" wrapText="1"/>
      <protection locked="0" hidden="1"/>
    </xf>
    <xf numFmtId="0" fontId="2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10" xfId="1" applyFont="1" applyFill="1" applyBorder="1" applyAlignment="1" applyProtection="1">
      <alignment horizontal="center" vertical="center" wrapText="1"/>
      <protection locked="0" hidden="1"/>
    </xf>
    <xf numFmtId="10" fontId="14" fillId="0" borderId="5" xfId="2" applyNumberFormat="1" applyFont="1" applyFill="1" applyBorder="1" applyAlignment="1" applyProtection="1">
      <alignment horizontal="center" vertical="center"/>
      <protection hidden="1"/>
    </xf>
    <xf numFmtId="10" fontId="14" fillId="0" borderId="8" xfId="2" applyNumberFormat="1" applyFont="1" applyFill="1" applyBorder="1" applyAlignment="1" applyProtection="1">
      <alignment horizontal="center" vertical="center"/>
      <protection hidden="1"/>
    </xf>
    <xf numFmtId="2" fontId="14" fillId="0" borderId="5" xfId="2" applyNumberFormat="1" applyFont="1" applyFill="1" applyBorder="1" applyAlignment="1" applyProtection="1">
      <alignment horizontal="center" vertical="center"/>
      <protection hidden="1"/>
    </xf>
    <xf numFmtId="2" fontId="14" fillId="0" borderId="8" xfId="2" applyNumberFormat="1" applyFont="1" applyFill="1" applyBorder="1" applyAlignment="1" applyProtection="1">
      <alignment horizontal="center" vertical="center"/>
      <protection hidden="1"/>
    </xf>
    <xf numFmtId="0" fontId="12" fillId="0" borderId="12" xfId="1" applyFont="1" applyBorder="1" applyAlignment="1" applyProtection="1">
      <alignment horizontal="center"/>
      <protection locked="0" hidden="1"/>
    </xf>
    <xf numFmtId="0" fontId="12" fillId="0" borderId="13" xfId="1" applyFont="1" applyBorder="1" applyAlignment="1" applyProtection="1">
      <alignment horizontal="center"/>
      <protection locked="0" hidden="1"/>
    </xf>
    <xf numFmtId="0" fontId="12" fillId="0" borderId="11" xfId="1" applyFont="1" applyBorder="1" applyAlignment="1" applyProtection="1">
      <alignment horizontal="center"/>
      <protection locked="0" hidden="1"/>
    </xf>
    <xf numFmtId="49" fontId="12" fillId="0" borderId="12" xfId="1" applyNumberFormat="1" applyFont="1" applyFill="1" applyBorder="1" applyAlignment="1" applyProtection="1">
      <alignment horizontal="center"/>
      <protection locked="0" hidden="1"/>
    </xf>
    <xf numFmtId="49" fontId="12" fillId="0" borderId="11" xfId="1" applyNumberFormat="1" applyFont="1" applyFill="1" applyBorder="1" applyAlignment="1" applyProtection="1">
      <alignment horizontal="center"/>
      <protection locked="0" hidden="1"/>
    </xf>
    <xf numFmtId="49" fontId="9" fillId="2" borderId="0" xfId="0" applyNumberFormat="1" applyFont="1" applyFill="1" applyBorder="1" applyAlignment="1" applyProtection="1">
      <alignment horizontal="left" vertical="top"/>
      <protection locked="0" hidden="1"/>
    </xf>
    <xf numFmtId="0" fontId="2" fillId="0" borderId="1" xfId="1" applyFont="1" applyBorder="1" applyAlignment="1" applyProtection="1">
      <alignment horizontal="center"/>
      <protection locked="0" hidden="1"/>
    </xf>
    <xf numFmtId="0" fontId="2" fillId="0" borderId="2" xfId="1" applyFont="1" applyBorder="1" applyAlignment="1" applyProtection="1">
      <alignment horizontal="center"/>
      <protection locked="0" hidden="1"/>
    </xf>
    <xf numFmtId="0" fontId="4" fillId="0" borderId="2" xfId="1" applyFont="1" applyBorder="1" applyAlignment="1" applyProtection="1">
      <alignment horizontal="center" vertical="top" wrapText="1"/>
      <protection locked="0" hidden="1"/>
    </xf>
    <xf numFmtId="0" fontId="2" fillId="0" borderId="2" xfId="1" applyFont="1" applyBorder="1" applyAlignment="1" applyProtection="1">
      <alignment horizontal="center" vertical="top" wrapText="1"/>
      <protection locked="0" hidden="1"/>
    </xf>
    <xf numFmtId="0" fontId="2" fillId="0" borderId="3" xfId="1" applyFont="1" applyBorder="1" applyAlignment="1" applyProtection="1">
      <alignment horizontal="center" vertical="top" wrapText="1"/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6" fillId="0" borderId="4" xfId="1" applyFont="1" applyBorder="1" applyAlignment="1" applyProtection="1">
      <alignment horizontal="left"/>
      <protection locked="0" hidden="1"/>
    </xf>
    <xf numFmtId="0" fontId="1" fillId="0" borderId="4" xfId="1" applyBorder="1" applyAlignment="1" applyProtection="1">
      <protection locked="0" hidden="1"/>
    </xf>
    <xf numFmtId="49" fontId="7" fillId="3" borderId="4" xfId="1" applyNumberFormat="1" applyFont="1" applyFill="1" applyBorder="1" applyAlignment="1" applyProtection="1">
      <alignment horizontal="left"/>
      <protection locked="0" hidden="1"/>
    </xf>
    <xf numFmtId="0" fontId="2" fillId="0" borderId="4" xfId="1" applyFont="1" applyBorder="1" applyAlignment="1" applyProtection="1">
      <protection locked="0" hidden="1"/>
    </xf>
    <xf numFmtId="0" fontId="15" fillId="0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Font="1" applyBorder="1" applyProtection="1">
      <protection locked="0" hidden="1"/>
    </xf>
    <xf numFmtId="0" fontId="6" fillId="0" borderId="4" xfId="1" applyFont="1" applyFill="1" applyBorder="1" applyAlignment="1" applyProtection="1">
      <alignment horizontal="center" vertical="center"/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6" fillId="0" borderId="4" xfId="1" applyFont="1" applyBorder="1" applyAlignment="1" applyProtection="1">
      <alignment horizontal="center" vertical="center" wrapText="1"/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1" xfId="1" applyFont="1" applyFill="1" applyBorder="1" applyAlignment="1" applyProtection="1">
      <alignment horizontal="center" vertical="center"/>
      <protection locked="0" hidden="1"/>
    </xf>
    <xf numFmtId="166" fontId="18" fillId="2" borderId="0" xfId="0" applyNumberFormat="1" applyFont="1" applyFill="1" applyBorder="1" applyAlignment="1" applyProtection="1">
      <alignment horizontal="center" vertical="center"/>
      <protection hidden="1"/>
    </xf>
    <xf numFmtId="10" fontId="18" fillId="2" borderId="0" xfId="0" applyNumberFormat="1" applyFont="1" applyFill="1" applyBorder="1" applyAlignment="1" applyProtection="1">
      <alignment horizontal="center" vertical="center"/>
      <protection hidden="1"/>
    </xf>
    <xf numFmtId="49" fontId="25" fillId="0" borderId="0" xfId="1" applyNumberFormat="1" applyFont="1" applyFill="1" applyBorder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563095955418"/>
          <c:y val="0.10108028083487654"/>
          <c:w val="0.83179890451436767"/>
          <c:h val="0.778903860726778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Мультискрин_Доксициклин!$B$14:$B$18</c:f>
              <c:numCache>
                <c:formatCode>0.000</c:formatCode>
                <c:ptCount val="4"/>
                <c:pt idx="0">
                  <c:v>0.2</c:v>
                </c:pt>
                <c:pt idx="1">
                  <c:v>0.6</c:v>
                </c:pt>
                <c:pt idx="2">
                  <c:v>1.8</c:v>
                </c:pt>
                <c:pt idx="3">
                  <c:v>5.4</c:v>
                </c:pt>
              </c:numCache>
            </c:numRef>
          </c:xVal>
          <c:yVal>
            <c:numRef>
              <c:f>Мультискрин_Доксициклин!$F$14:$F$18</c:f>
              <c:numCache>
                <c:formatCode>0.0%</c:formatCode>
                <c:ptCount val="4"/>
                <c:pt idx="0">
                  <c:v>0.93902021240150735</c:v>
                </c:pt>
                <c:pt idx="1">
                  <c:v>0.71497088043850621</c:v>
                </c:pt>
                <c:pt idx="2">
                  <c:v>0.41247002398081534</c:v>
                </c:pt>
                <c:pt idx="3">
                  <c:v>0.1065433367591641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023104"/>
        <c:axId val="181025408"/>
      </c:scatterChart>
      <c:valAx>
        <c:axId val="18102310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>
                    <a:latin typeface="Arial" panose="020B0604020202020204" pitchFamily="34" charset="0"/>
                    <a:cs typeface="Arial" panose="020B0604020202020204" pitchFamily="34" charset="0"/>
                  </a:rPr>
                  <a:t>мкг/л</a:t>
                </a:r>
              </a:p>
            </c:rich>
          </c:tx>
          <c:layout>
            <c:manualLayout>
              <c:xMode val="edge"/>
              <c:yMode val="edge"/>
              <c:x val="0.8785571453373775"/>
              <c:y val="0.9447791110241239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81025408"/>
        <c:crossesAt val="0"/>
        <c:crossBetween val="midCat"/>
      </c:valAx>
      <c:valAx>
        <c:axId val="181025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Bi/B0</a:t>
                </a:r>
                <a:endParaRPr lang="ru-RU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04907975460124E-2"/>
              <c:y val="1.56423759132019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81023104"/>
        <c:crossesAt val="1.0000000000000002E-3"/>
        <c:crossBetween val="midCat"/>
        <c:majorUnit val="0.2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219075</xdr:rowOff>
    </xdr:from>
    <xdr:ext cx="1285875" cy="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90500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57150</xdr:colOff>
      <xdr:row>0</xdr:row>
      <xdr:rowOff>38100</xdr:rowOff>
    </xdr:from>
    <xdr:to>
      <xdr:col>1</xdr:col>
      <xdr:colOff>457200</xdr:colOff>
      <xdr:row>0</xdr:row>
      <xdr:rowOff>666750</xdr:rowOff>
    </xdr:to>
    <xdr:pic>
      <xdr:nvPicPr>
        <xdr:cNvPr id="3" name="Рисунок 23" descr="Лого КП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009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419100</xdr:colOff>
      <xdr:row>0</xdr:row>
      <xdr:rowOff>219075</xdr:rowOff>
    </xdr:from>
    <xdr:ext cx="2200275" cy="295275"/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9075"/>
          <a:ext cx="2200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95250</xdr:colOff>
      <xdr:row>1</xdr:row>
      <xdr:rowOff>66675</xdr:rowOff>
    </xdr:from>
    <xdr:to>
      <xdr:col>13</xdr:col>
      <xdr:colOff>1343025</xdr:colOff>
      <xdr:row>27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60;&#1040;-&#1061;&#1083;&#1086;&#1088;&#1072;&#1084;&#1092;&#1077;&#1085;&#1080;&#1082;&#1086;&#1083;%20&#1050;&#1086;&#1085;&#1090;&#1088;&#1086;&#1083;&#1100;%20&#1082;&#1072;&#1095;&#1077;&#1089;&#1090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холостой пробой"/>
      <sheetName val="Хлорамфеникол"/>
      <sheetName val="Worksheet"/>
      <sheetName val="Лист1"/>
    </sheetNames>
    <sheetDataSet>
      <sheetData sheetId="0">
        <row r="61">
          <cell r="H61">
            <v>10</v>
          </cell>
        </row>
      </sheetData>
      <sheetData sheetId="1">
        <row r="5">
          <cell r="Q5" t="str">
            <v>нннн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showGridLines="0" tabSelected="1" workbookViewId="0">
      <pane ySplit="1" topLeftCell="A8" activePane="bottomLeft" state="frozen"/>
      <selection pane="bottomLeft" activeCell="M32" sqref="M32:M33"/>
    </sheetView>
  </sheetViews>
  <sheetFormatPr defaultRowHeight="15"/>
  <cols>
    <col min="1" max="1" width="4.28515625" style="27" customWidth="1"/>
    <col min="2" max="2" width="9.140625" style="27"/>
    <col min="3" max="3" width="14.42578125" style="27" customWidth="1"/>
    <col min="4" max="4" width="13.7109375" style="27" customWidth="1"/>
    <col min="5" max="5" width="13.5703125" style="27" customWidth="1"/>
    <col min="6" max="6" width="15.42578125" style="27" customWidth="1"/>
    <col min="7" max="7" width="10.85546875" style="27" customWidth="1"/>
    <col min="8" max="8" width="14.140625" style="27" customWidth="1"/>
    <col min="9" max="9" width="11.42578125" style="27" customWidth="1"/>
    <col min="10" max="10" width="12" style="27" customWidth="1"/>
    <col min="11" max="11" width="27.140625" style="27" customWidth="1"/>
    <col min="12" max="12" width="25.42578125" style="27" customWidth="1"/>
    <col min="13" max="13" width="53" style="27" customWidth="1"/>
    <col min="14" max="14" width="21.5703125" style="27" customWidth="1"/>
    <col min="15" max="15" width="20" style="27" customWidth="1"/>
    <col min="16" max="16" width="8.140625" style="27" customWidth="1"/>
    <col min="17" max="17" width="15.140625" style="27" customWidth="1"/>
    <col min="18" max="18" width="41.28515625" style="28" hidden="1" customWidth="1"/>
    <col min="19" max="19" width="34.7109375" style="28" hidden="1" customWidth="1"/>
    <col min="20" max="20" width="18.28515625" style="27" customWidth="1"/>
    <col min="21" max="21" width="26" style="27" customWidth="1"/>
    <col min="22" max="22" width="24.28515625" style="27" customWidth="1"/>
    <col min="23" max="24" width="22.42578125" style="27" customWidth="1"/>
    <col min="25" max="16384" width="9.140625" style="27"/>
  </cols>
  <sheetData>
    <row r="1" spans="1:19" ht="65.25" customHeight="1" thickBot="1">
      <c r="A1" s="88"/>
      <c r="B1" s="89"/>
      <c r="C1" s="89"/>
      <c r="D1" s="89"/>
      <c r="E1" s="90" t="s">
        <v>39</v>
      </c>
      <c r="F1" s="91"/>
      <c r="G1" s="91"/>
      <c r="H1" s="91"/>
      <c r="I1" s="92"/>
      <c r="J1" s="25"/>
      <c r="K1" s="25"/>
      <c r="L1" s="26"/>
    </row>
    <row r="2" spans="1:1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9" s="31" customFormat="1" ht="47.25" customHeight="1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29"/>
      <c r="K3" s="29"/>
      <c r="L3" s="26"/>
      <c r="M3" s="30"/>
      <c r="N3" s="87"/>
      <c r="O3" s="87"/>
      <c r="P3" s="87"/>
      <c r="R3" s="32"/>
      <c r="S3" s="32"/>
    </row>
    <row r="4" spans="1:19" ht="15.75">
      <c r="A4" s="93"/>
      <c r="B4" s="93"/>
      <c r="C4" s="93"/>
      <c r="D4" s="93"/>
      <c r="E4" s="93"/>
      <c r="F4" s="93"/>
      <c r="G4" s="93"/>
      <c r="H4" s="93"/>
      <c r="I4" s="93"/>
      <c r="J4" s="29"/>
      <c r="K4" s="29"/>
      <c r="L4" s="26"/>
    </row>
    <row r="5" spans="1:19" ht="15.75">
      <c r="A5" s="33" t="s">
        <v>0</v>
      </c>
      <c r="B5" s="26"/>
      <c r="C5" s="34"/>
      <c r="D5" s="34"/>
      <c r="E5" s="34"/>
      <c r="F5" s="34"/>
      <c r="G5" s="34"/>
      <c r="H5" s="34"/>
      <c r="I5" s="34"/>
      <c r="K5" s="34"/>
      <c r="L5" s="35"/>
    </row>
    <row r="6" spans="1:19" ht="19.5" customHeight="1">
      <c r="A6" s="94" t="s">
        <v>1</v>
      </c>
      <c r="B6" s="95"/>
      <c r="C6" s="96"/>
      <c r="D6" s="96"/>
      <c r="E6" s="96"/>
      <c r="F6" s="96"/>
      <c r="G6" s="96"/>
      <c r="H6" s="96"/>
      <c r="I6" s="96"/>
      <c r="J6" s="36"/>
      <c r="K6" s="36"/>
      <c r="L6" s="26"/>
    </row>
    <row r="7" spans="1:19">
      <c r="A7" s="94" t="s">
        <v>2</v>
      </c>
      <c r="B7" s="95"/>
      <c r="C7" s="96"/>
      <c r="D7" s="96"/>
      <c r="E7" s="96"/>
      <c r="F7" s="96"/>
      <c r="G7" s="96"/>
      <c r="H7" s="96"/>
      <c r="I7" s="96"/>
      <c r="J7" s="36"/>
      <c r="K7" s="36"/>
      <c r="L7" s="26"/>
    </row>
    <row r="8" spans="1:19">
      <c r="A8" s="94" t="s">
        <v>3</v>
      </c>
      <c r="B8" s="95"/>
      <c r="C8" s="96"/>
      <c r="D8" s="96"/>
      <c r="E8" s="96"/>
      <c r="F8" s="96"/>
      <c r="G8" s="96"/>
      <c r="H8" s="96"/>
      <c r="I8" s="96"/>
      <c r="J8" s="37"/>
      <c r="K8" s="36"/>
      <c r="L8" s="26"/>
    </row>
    <row r="9" spans="1:19" ht="15" customHeight="1">
      <c r="A9" s="97"/>
      <c r="B9" s="95"/>
      <c r="C9" s="96"/>
      <c r="D9" s="96"/>
      <c r="E9" s="96"/>
      <c r="F9" s="96"/>
      <c r="G9" s="96"/>
      <c r="H9" s="96"/>
      <c r="I9" s="96"/>
      <c r="J9" s="36"/>
      <c r="K9" s="36"/>
      <c r="L9" s="26"/>
    </row>
    <row r="10" spans="1:19" ht="19.5" customHeight="1">
      <c r="A10" s="38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26"/>
    </row>
    <row r="11" spans="1:19" ht="19.5" customHeight="1">
      <c r="A11" s="40" t="s">
        <v>34</v>
      </c>
      <c r="B11" s="41"/>
      <c r="C11" s="41"/>
      <c r="D11" s="41"/>
      <c r="E11" s="41"/>
      <c r="F11" s="41"/>
      <c r="G11" s="41"/>
      <c r="H11" s="41"/>
      <c r="I11" s="41"/>
      <c r="J11" s="36"/>
      <c r="K11" s="36"/>
      <c r="L11" s="26"/>
    </row>
    <row r="12" spans="1:19" ht="19.5" customHeight="1">
      <c r="A12" s="82" t="s">
        <v>33</v>
      </c>
      <c r="B12" s="83"/>
      <c r="C12" s="84"/>
      <c r="D12" s="85" t="s">
        <v>32</v>
      </c>
      <c r="E12" s="86"/>
      <c r="F12" s="5" t="s">
        <v>31</v>
      </c>
      <c r="G12" s="5" t="s">
        <v>14</v>
      </c>
      <c r="H12" s="6"/>
      <c r="I12" s="7" t="s">
        <v>38</v>
      </c>
      <c r="J12" s="36"/>
      <c r="K12" s="36"/>
      <c r="O12" s="42"/>
    </row>
    <row r="13" spans="1:19" ht="19.5" customHeight="1">
      <c r="A13" s="43" t="s">
        <v>30</v>
      </c>
      <c r="B13" s="44">
        <v>0</v>
      </c>
      <c r="C13" s="45" t="s">
        <v>35</v>
      </c>
      <c r="D13" s="46">
        <v>1.46</v>
      </c>
      <c r="E13" s="46">
        <v>1.4590000000000001</v>
      </c>
      <c r="F13" s="8">
        <f t="shared" ref="F13:F17" si="0">IF(OR(D13="",E13=""),"",AVERAGE(D13:E13)/AVERAGE($D$13:$E$13))</f>
        <v>1</v>
      </c>
      <c r="G13" s="9">
        <f t="shared" ref="G13:G17" si="1">IF(OR(D13="",E13=""),"",IF(D13=E13,"0,00%",STDEV(D13:E13)/AVERAGE(D13:E13)))</f>
        <v>4.8448563287870479E-4</v>
      </c>
      <c r="H13" s="10"/>
      <c r="I13" s="11"/>
      <c r="J13" s="36"/>
      <c r="K13" s="36"/>
      <c r="O13" s="42"/>
    </row>
    <row r="14" spans="1:19" ht="19.5" customHeight="1">
      <c r="A14" s="47" t="s">
        <v>29</v>
      </c>
      <c r="B14" s="48">
        <v>0.2</v>
      </c>
      <c r="C14" s="45" t="s">
        <v>35</v>
      </c>
      <c r="D14" s="49">
        <v>1.375</v>
      </c>
      <c r="E14" s="49">
        <v>1.3660000000000001</v>
      </c>
      <c r="F14" s="8">
        <f t="shared" si="0"/>
        <v>0.93902021240150735</v>
      </c>
      <c r="G14" s="9">
        <f t="shared" si="1"/>
        <v>4.6435323098714737E-3</v>
      </c>
      <c r="H14" s="10"/>
      <c r="I14" s="11">
        <f>LN(B14)</f>
        <v>-1.6094379124341003</v>
      </c>
      <c r="J14" s="36"/>
      <c r="K14" s="36"/>
      <c r="O14" s="42"/>
    </row>
    <row r="15" spans="1:19" ht="19.5" customHeight="1">
      <c r="A15" s="50" t="s">
        <v>28</v>
      </c>
      <c r="B15" s="48">
        <v>0.6</v>
      </c>
      <c r="C15" s="45" t="s">
        <v>35</v>
      </c>
      <c r="D15" s="46">
        <v>1.0329999999999999</v>
      </c>
      <c r="E15" s="46">
        <v>1.054</v>
      </c>
      <c r="F15" s="8">
        <f t="shared" si="0"/>
        <v>0.71497088043850621</v>
      </c>
      <c r="G15" s="9">
        <f t="shared" si="1"/>
        <v>1.4230227508306268E-2</v>
      </c>
      <c r="H15" s="10"/>
      <c r="I15" s="11">
        <f>LN(B15)</f>
        <v>-0.51082562376599072</v>
      </c>
      <c r="J15" s="36"/>
      <c r="K15" s="36"/>
      <c r="O15" s="42"/>
    </row>
    <row r="16" spans="1:19" ht="19.5" customHeight="1">
      <c r="A16" s="50" t="s">
        <v>27</v>
      </c>
      <c r="B16" s="51">
        <v>1.8</v>
      </c>
      <c r="C16" s="45" t="s">
        <v>35</v>
      </c>
      <c r="D16" s="52">
        <v>0.59299999999999997</v>
      </c>
      <c r="E16" s="52">
        <v>0.61099999999999999</v>
      </c>
      <c r="F16" s="8">
        <f t="shared" si="0"/>
        <v>0.41247002398081534</v>
      </c>
      <c r="G16" s="9">
        <f t="shared" si="1"/>
        <v>2.1142727676674196E-2</v>
      </c>
      <c r="H16" s="10"/>
      <c r="I16" s="11">
        <f>LN(B16)</f>
        <v>0.58778666490211906</v>
      </c>
      <c r="J16" s="36"/>
      <c r="K16" s="36"/>
    </row>
    <row r="17" spans="1:19" ht="19.5" customHeight="1">
      <c r="A17" s="50" t="s">
        <v>26</v>
      </c>
      <c r="B17" s="51">
        <v>5.4</v>
      </c>
      <c r="C17" s="45" t="s">
        <v>35</v>
      </c>
      <c r="D17" s="52">
        <v>0.156</v>
      </c>
      <c r="E17" s="52">
        <v>0.155</v>
      </c>
      <c r="F17" s="8">
        <f t="shared" si="0"/>
        <v>0.1065433367591641</v>
      </c>
      <c r="G17" s="9">
        <f t="shared" si="1"/>
        <v>4.5473104899456471E-3</v>
      </c>
      <c r="H17" s="10"/>
      <c r="I17" s="11">
        <f>LN(B17)</f>
        <v>1.6863989535702288</v>
      </c>
      <c r="J17" s="36"/>
      <c r="K17" s="36"/>
    </row>
    <row r="18" spans="1:19" ht="19.5" hidden="1" customHeight="1">
      <c r="A18" s="53"/>
      <c r="B18" s="54"/>
      <c r="C18" s="55"/>
      <c r="D18" s="56"/>
      <c r="E18" s="56"/>
      <c r="F18" s="110"/>
      <c r="G18" s="111"/>
      <c r="H18" s="10"/>
      <c r="I18" s="11"/>
      <c r="J18" s="36"/>
      <c r="K18" s="36"/>
    </row>
    <row r="19" spans="1:19" ht="0.75" customHeight="1">
      <c r="A19" s="38"/>
      <c r="B19" s="39"/>
      <c r="C19" s="36"/>
      <c r="D19" s="36"/>
      <c r="E19" s="36"/>
      <c r="F19" s="3"/>
      <c r="G19" s="3"/>
      <c r="H19" s="3"/>
      <c r="I19" s="112"/>
      <c r="J19" s="36"/>
      <c r="K19" s="36"/>
      <c r="L19" s="26"/>
    </row>
    <row r="20" spans="1:19" ht="20.25" customHeight="1">
      <c r="A20" s="2"/>
      <c r="B20" s="2"/>
      <c r="C20" s="2"/>
      <c r="D20" s="2"/>
      <c r="E20" s="12" t="s">
        <v>25</v>
      </c>
      <c r="F20" s="13">
        <f>IF(AND(0.5&lt;=F14,0.5&gt;F15),$F$24,IF(AND(0.5&lt;=F15,0.5&gt;F16),$F$25,IF(AND(0.5&lt;F16,0.5&gt;F17),$F$26,"не определено")))</f>
        <v>1.3098312140286252</v>
      </c>
      <c r="G20" s="2"/>
      <c r="H20" s="2"/>
      <c r="I20" s="2"/>
      <c r="J20" s="3"/>
      <c r="K20" s="3"/>
      <c r="L20" s="1"/>
      <c r="M20" s="2"/>
      <c r="N20" s="2"/>
    </row>
    <row r="21" spans="1:19" ht="21" hidden="1" customHeight="1">
      <c r="A21" s="2"/>
      <c r="B21" s="2"/>
      <c r="C21" s="2"/>
      <c r="D21" s="2"/>
      <c r="E21" s="12"/>
      <c r="F21" s="13"/>
      <c r="G21" s="2"/>
      <c r="H21" s="2"/>
      <c r="I21" s="2"/>
      <c r="J21" s="3"/>
      <c r="K21" s="3"/>
      <c r="L21" s="1"/>
      <c r="M21" s="2"/>
      <c r="N21" s="2"/>
    </row>
    <row r="22" spans="1:19" ht="23.25" hidden="1" customHeight="1">
      <c r="A22" s="2"/>
      <c r="B22" s="14"/>
      <c r="C22" s="15" t="s">
        <v>24</v>
      </c>
      <c r="D22" s="16" t="s">
        <v>23</v>
      </c>
      <c r="E22" s="16" t="s">
        <v>22</v>
      </c>
      <c r="F22" s="16" t="s">
        <v>21</v>
      </c>
      <c r="G22" s="17"/>
      <c r="H22" s="2"/>
      <c r="I22" s="17"/>
      <c r="J22" s="3"/>
      <c r="K22" s="3"/>
      <c r="L22" s="1"/>
      <c r="M22" s="2"/>
      <c r="N22" s="2"/>
      <c r="R22" s="98"/>
      <c r="S22" s="99"/>
    </row>
    <row r="23" spans="1:19" ht="25.5" hidden="1" customHeight="1">
      <c r="A23" s="2"/>
      <c r="B23" s="16" t="s">
        <v>20</v>
      </c>
      <c r="C23" s="18">
        <f>SLOPE(F14:F17,I14:I17)</f>
        <v>-0.25486074680442417</v>
      </c>
      <c r="D23" s="18">
        <f>INTERCEPT(F14:F17,I14:I17)</f>
        <v>0.55305828760439801</v>
      </c>
      <c r="E23" s="18">
        <f>SQRT(-CORREL(F14:F17,I14:I17))</f>
        <v>0.99875546735971932</v>
      </c>
      <c r="F23" s="18">
        <f>EXP((0.5-D23)/C23)</f>
        <v>1.2314414628825079</v>
      </c>
      <c r="G23" s="19"/>
      <c r="H23" s="2"/>
      <c r="I23" s="19"/>
      <c r="J23" s="3"/>
      <c r="K23" s="3"/>
      <c r="L23" s="1"/>
      <c r="M23" s="2"/>
      <c r="N23" s="2"/>
      <c r="R23" s="98"/>
      <c r="S23" s="99"/>
    </row>
    <row r="24" spans="1:19" ht="22.5" hidden="1" customHeight="1">
      <c r="A24" s="2"/>
      <c r="B24" s="15" t="s">
        <v>19</v>
      </c>
      <c r="C24" s="18">
        <f>SLOPE(F14:F15,I14:I15)</f>
        <v>-0.20393849065226174</v>
      </c>
      <c r="D24" s="18">
        <f>INTERCEPT(F14:F15,I14:I15)</f>
        <v>0.61079387374116989</v>
      </c>
      <c r="E24" s="18">
        <f>CORREL(F14:F15,I14:I15)</f>
        <v>-1</v>
      </c>
      <c r="F24" s="18">
        <f>EXP((0.5-D24)/C24)</f>
        <v>1.7216291613392234</v>
      </c>
      <c r="G24" s="19"/>
      <c r="H24" s="2"/>
      <c r="I24" s="19"/>
      <c r="J24" s="3"/>
      <c r="K24" s="3"/>
      <c r="L24" s="1"/>
      <c r="M24" s="2"/>
      <c r="N24" s="2"/>
      <c r="R24" s="98"/>
      <c r="S24" s="99"/>
    </row>
    <row r="25" spans="1:19" ht="1.5" hidden="1" customHeight="1">
      <c r="A25" s="2"/>
      <c r="B25" s="15" t="s">
        <v>18</v>
      </c>
      <c r="C25" s="18">
        <f>SLOPE(F15:F16,I15:I16)</f>
        <v>-0.27534814563600446</v>
      </c>
      <c r="D25" s="18">
        <f>INTERCEPT(F15:F16,I15:I16)</f>
        <v>0.57431599219118545</v>
      </c>
      <c r="E25" s="18">
        <f>CORREL(F15:F16,I15:I16)</f>
        <v>-1</v>
      </c>
      <c r="F25" s="18">
        <f>EXP((0.5-D25)/C25)</f>
        <v>1.3098312140286252</v>
      </c>
      <c r="G25" s="19"/>
      <c r="H25" s="2"/>
      <c r="I25" s="19"/>
      <c r="J25" s="3"/>
      <c r="K25" s="3"/>
      <c r="L25" s="1"/>
      <c r="M25" s="2"/>
      <c r="N25" s="2"/>
      <c r="R25" s="98"/>
      <c r="S25" s="99"/>
    </row>
    <row r="26" spans="1:19" ht="0.75" hidden="1" customHeight="1">
      <c r="A26" s="2"/>
      <c r="B26" s="20" t="s">
        <v>17</v>
      </c>
      <c r="C26" s="18">
        <f>SLOPE(F16:F17,I16:I17)</f>
        <v>-0.2784664711811462</v>
      </c>
      <c r="D26" s="18">
        <f>INTERCEPT(F16:F17,I16:I17)</f>
        <v>0.5761489023634434</v>
      </c>
      <c r="E26" s="18">
        <f>CORREL(F16:F17,I16:I17)</f>
        <v>-1.0000000000000002</v>
      </c>
      <c r="F26" s="18">
        <f>EXP((0.5-D26)/C26)</f>
        <v>1.3145022343430521</v>
      </c>
      <c r="G26" s="19"/>
      <c r="H26" s="2"/>
      <c r="I26" s="19"/>
      <c r="J26" s="3"/>
      <c r="K26" s="3"/>
      <c r="L26" s="1"/>
      <c r="M26" s="2"/>
      <c r="N26" s="2"/>
      <c r="R26" s="98"/>
      <c r="S26" s="99"/>
    </row>
    <row r="27" spans="1:19" ht="23.25" customHeight="1">
      <c r="A27" s="4"/>
      <c r="B27" s="21"/>
      <c r="C27" s="19"/>
      <c r="D27" s="19"/>
      <c r="E27" s="19"/>
      <c r="F27" s="19"/>
      <c r="G27" s="19"/>
      <c r="H27" s="2"/>
      <c r="I27" s="19"/>
      <c r="J27" s="3"/>
      <c r="K27" s="3"/>
      <c r="L27" s="1"/>
      <c r="M27" s="2"/>
      <c r="N27" s="2"/>
      <c r="R27" s="98"/>
      <c r="S27" s="99"/>
    </row>
    <row r="28" spans="1:19" s="31" customFormat="1" ht="34.5" customHeight="1">
      <c r="A28" s="33" t="s">
        <v>37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56.25" customHeight="1">
      <c r="A29" s="100" t="s">
        <v>4</v>
      </c>
      <c r="B29" s="101" t="s">
        <v>5</v>
      </c>
      <c r="C29" s="102"/>
      <c r="D29" s="101" t="s">
        <v>11</v>
      </c>
      <c r="E29" s="102"/>
      <c r="F29" s="103" t="s">
        <v>16</v>
      </c>
      <c r="G29" s="104" t="s">
        <v>15</v>
      </c>
      <c r="H29" s="103" t="s">
        <v>14</v>
      </c>
      <c r="I29" s="105" t="s">
        <v>7</v>
      </c>
      <c r="J29" s="106" t="s">
        <v>6</v>
      </c>
      <c r="K29" s="107" t="s">
        <v>8</v>
      </c>
      <c r="L29" s="106" t="s">
        <v>9</v>
      </c>
      <c r="M29" s="108" t="s">
        <v>36</v>
      </c>
      <c r="N29" s="109" t="s">
        <v>10</v>
      </c>
      <c r="R29" s="57" t="s">
        <v>12</v>
      </c>
      <c r="S29" s="57" t="s">
        <v>6</v>
      </c>
    </row>
    <row r="30" spans="1:19" ht="17.100000000000001" customHeight="1">
      <c r="A30" s="69">
        <v>1</v>
      </c>
      <c r="B30" s="71">
        <v>5</v>
      </c>
      <c r="C30" s="72"/>
      <c r="D30" s="74" t="s">
        <v>45</v>
      </c>
      <c r="E30" s="75"/>
      <c r="F30" s="58">
        <v>0.3</v>
      </c>
      <c r="G30" s="22">
        <f t="shared" ref="G30:G61" si="2">IF(F30="","",IF((F30/AVERAGE($D$13:$E$13))=0,"",F30/AVERAGE($D$13:$E$13)))</f>
        <v>0.20554984583761562</v>
      </c>
      <c r="H30" s="78">
        <f>IF(OR(F30="",F31=""),"",STDEV(F30:F31)/AVERAGE(F30:F31))</f>
        <v>0.3535533905932729</v>
      </c>
      <c r="I30" s="23">
        <f>IF(G30="","",IF(G30&gt;$F$15,EXP((G30-$D$24)/$C$24),IF(G30&gt;$F$16,EXP((G30-$D$25)/$C$25),IF(G30&gt;$F$17,EXP((G30-$D$26)/$C$26)))))</f>
        <v>3.7842851862102207</v>
      </c>
      <c r="J30" s="80">
        <f>IF(D30="Ткани (метод 1)",12,IF(D30="Ткани (метод 2)",20,IF(D30="Молоко (метод 1)",10,IF(D30="Молоко (метод 2)",40,IF(D30="Мед",10,IF(D30="Сыворотка",8,))))))</f>
        <v>20</v>
      </c>
      <c r="K30" s="24">
        <f>(I30/1000)*J30</f>
        <v>7.5685703724204412E-2</v>
      </c>
      <c r="L30" s="63">
        <f>AVERAGE(K30:K31)</f>
        <v>6.0977757377271596E-2</v>
      </c>
      <c r="M30" s="65" t="str">
        <f>IF(L30=0,"",IF(AND(D30="Мед",L30&lt;0.01),"Соответствует (нормируется как тетрациклиновый антибиотик)",IF(D30="Сыворотка","Не нормируется",IF(AND(D30="Молоко (метод 1)",L30&lt;0.01),"Соответствует (нормируется как тетрациклиновый антибиотик)",IF(AND(D30="Молоко (метод 2)",L30&lt;0.01),"Соответствует (нормируется как тетрациклиновый антибиотик)",IF(AND(D30="Ткани (метод 1)",L30&lt;0.1),"Соответствует",IF(AND(D30="Ткани (метод 2)",L30&lt;0.1),"Соответствует",IF(AND(D30="Ткани (метод 1)",L30&lt;0.3),"Соответствует для печени птиц и животных, кожи и жира птиц и свиней; не соответствует для мяса",IF(AND(D30="Ткани (метод 2)",L30&lt;0.3),"Соответствует для печени птиц и животных, кожи и жира птиц и свиней; не соответствует для мяса",IF(AND(D30="Ткани (метод 1)",L30&lt;0.6),"Соответствует для почек птиц и животных; не соответствует для мяса",IF(AND(D30="Ткани (метод 2)",L30&lt;0.6),"Соответствует для почек птиц и животных; не соответствует для мяса","Не соответствует")))))))))))</f>
        <v>Соответствует</v>
      </c>
      <c r="N30" s="67"/>
      <c r="R30" s="57" t="s">
        <v>44</v>
      </c>
      <c r="S30" s="57">
        <v>12</v>
      </c>
    </row>
    <row r="31" spans="1:19" ht="17.100000000000001" customHeight="1">
      <c r="A31" s="70"/>
      <c r="B31" s="73"/>
      <c r="C31" s="68"/>
      <c r="D31" s="76"/>
      <c r="E31" s="77"/>
      <c r="F31" s="58">
        <v>0.5</v>
      </c>
      <c r="G31" s="22">
        <f t="shared" si="2"/>
        <v>0.34258307639602603</v>
      </c>
      <c r="H31" s="79"/>
      <c r="I31" s="23">
        <f t="shared" ref="I31:I94" si="3">IF(G31="","",IF(G31&gt;$F$15,EXP((G31-$D$24)/$C$24),IF(G31&gt;$F$16,EXP((G31-$D$25)/$C$25),IF(G31&gt;$F$17,EXP((G31-$D$26)/$C$26)))))</f>
        <v>2.3134905515169395</v>
      </c>
      <c r="J31" s="81"/>
      <c r="K31" s="24">
        <f>(I31/1000)*J30</f>
        <v>4.6269811030338788E-2</v>
      </c>
      <c r="L31" s="64"/>
      <c r="M31" s="66"/>
      <c r="N31" s="68"/>
      <c r="R31" s="57" t="s">
        <v>45</v>
      </c>
      <c r="S31" s="57">
        <v>20</v>
      </c>
    </row>
    <row r="32" spans="1:19" ht="17.100000000000001" customHeight="1">
      <c r="A32" s="69">
        <v>2</v>
      </c>
      <c r="B32" s="71"/>
      <c r="C32" s="72"/>
      <c r="D32" s="74" t="s">
        <v>13</v>
      </c>
      <c r="E32" s="75"/>
      <c r="F32" s="58">
        <v>1.258</v>
      </c>
      <c r="G32" s="22">
        <f t="shared" si="2"/>
        <v>0.86193902021240154</v>
      </c>
      <c r="H32" s="78">
        <f t="shared" ref="H32" si="4">IF(OR(F32="",F33=""),"",STDEV(F32:F33)/AVERAGE(F32:F33))</f>
        <v>0</v>
      </c>
      <c r="I32" s="23">
        <f t="shared" si="3"/>
        <v>0.29186177295493954</v>
      </c>
      <c r="J32" s="80">
        <f t="shared" ref="J32" si="5">IF(D32="Ткани (метод 1)",12,IF(D32="Ткани (метод 2)",20,IF(D32="Молоко (метод 1)",10,IF(D32="Молоко (метод 2)",40,IF(D32="Мед",10,IF(D32="Сыворотка",8,))))))</f>
        <v>10</v>
      </c>
      <c r="K32" s="24">
        <f t="shared" ref="K32:K94" si="6">(I32/1000)*J32</f>
        <v>2.9186177295493958E-3</v>
      </c>
      <c r="L32" s="63">
        <f t="shared" ref="L32" si="7">AVERAGE(K32:K33)</f>
        <v>2.9186177295493958E-3</v>
      </c>
      <c r="M32" s="65" t="str">
        <f t="shared" ref="M32" si="8">IF(L32=0,"",IF(AND(D32="Мед",L32&lt;0.01),"Соответствует (нормируется как тетрациклиновый антибиотик)",IF(D32="Сыворотка","Не нормируется",IF(AND(D32="Молоко (метод 1)",L32&lt;0.01),"Соответствует (нормируется как тетрациклиновый антибиотик)",IF(AND(D32="Молоко (метод 2)",L32&lt;0.01),"Соответствует (нормируется как тетрациклиновый антибиотик)",IF(AND(D32="Ткани (метод 1)",L32&lt;0.1),"Соответствует",IF(AND(D32="Ткани (метод 2)",L32&lt;0.1),"Соответствует",IF(AND(D32="Ткани (метод 1)",L32&lt;0.3),"Соответствует для печени птиц и животных, кожи и жира птиц и свиней; не соответствует для мяса",IF(AND(D32="Ткани (метод 2)",L32&lt;0.3),"Соответствует для печени птиц и животных, кожи и жира птиц и свиней; не соответствует для мяса",IF(AND(D32="Ткани (метод 1)",L32&lt;0.6),"Соответствует для почек птиц и животных; не соответствует для мяса",IF(AND(D32="Ткани (метод 2)",L32&lt;0.6),"Соответствует для почек птиц и животных; не соответствует для мяса","Не соответствует")))))))))))</f>
        <v>Соответствует (нормируется как тетрациклиновый антибиотик)</v>
      </c>
      <c r="N32" s="67"/>
      <c r="R32" s="57" t="s">
        <v>40</v>
      </c>
      <c r="S32" s="57">
        <v>10</v>
      </c>
    </row>
    <row r="33" spans="1:19" ht="17.100000000000001" customHeight="1">
      <c r="A33" s="70"/>
      <c r="B33" s="73"/>
      <c r="C33" s="68"/>
      <c r="D33" s="76"/>
      <c r="E33" s="77"/>
      <c r="F33" s="58">
        <v>1.258</v>
      </c>
      <c r="G33" s="22">
        <f t="shared" si="2"/>
        <v>0.86193902021240154</v>
      </c>
      <c r="H33" s="79"/>
      <c r="I33" s="23">
        <f t="shared" si="3"/>
        <v>0.29186177295493954</v>
      </c>
      <c r="J33" s="81"/>
      <c r="K33" s="24">
        <f>(I33/1000)*J32</f>
        <v>2.9186177295493958E-3</v>
      </c>
      <c r="L33" s="64"/>
      <c r="M33" s="66"/>
      <c r="N33" s="68"/>
      <c r="R33" s="57" t="s">
        <v>42</v>
      </c>
      <c r="S33" s="57">
        <v>40</v>
      </c>
    </row>
    <row r="34" spans="1:19" ht="17.100000000000001" customHeight="1">
      <c r="A34" s="69">
        <v>3</v>
      </c>
      <c r="B34" s="71">
        <v>3</v>
      </c>
      <c r="C34" s="72"/>
      <c r="D34" s="74" t="s">
        <v>42</v>
      </c>
      <c r="E34" s="75"/>
      <c r="F34" s="58">
        <v>0.61</v>
      </c>
      <c r="G34" s="22">
        <f t="shared" si="2"/>
        <v>0.41795135320315174</v>
      </c>
      <c r="H34" s="78">
        <f t="shared" ref="H34" si="9">IF(OR(F34="",F35=""),"",STDEV(F34:F35)/AVERAGE(F34:F35))</f>
        <v>0</v>
      </c>
      <c r="I34" s="23">
        <f t="shared" si="3"/>
        <v>1.7645218734616326</v>
      </c>
      <c r="J34" s="80">
        <f t="shared" ref="J34" si="10">IF(D34="Ткани (метод 1)",12,IF(D34="Ткани (метод 2)",20,IF(D34="Молоко (метод 1)",10,IF(D34="Молоко (метод 2)",40,IF(D34="Мед",10,IF(D34="Сыворотка",8,))))))</f>
        <v>40</v>
      </c>
      <c r="K34" s="24">
        <f t="shared" si="6"/>
        <v>7.0580874938465307E-2</v>
      </c>
      <c r="L34" s="63">
        <f t="shared" ref="L34" si="11">AVERAGE(K34:K35)</f>
        <v>7.0580874938465307E-2</v>
      </c>
      <c r="M34" s="65" t="str">
        <f t="shared" ref="M34" si="12">IF(L34=0,"",IF(AND(D34="Мед",L34&lt;0.01),"Соответствует (нормируется как тетрациклиновый антибиотик)",IF(D34="Сыворотка","Не нормируется",IF(AND(D34="Молоко (метод 1)",L34&lt;0.01),"Соответствует (нормируется как тетрациклиновый антибиотик)",IF(AND(D34="Молоко (метод 2)",L34&lt;0.01),"Соответствует (нормируется как тетрациклиновый антибиотик)",IF(AND(D34="Ткани (метод 1)",L34&lt;0.1),"Соответствует",IF(AND(D34="Ткани (метод 2)",L34&lt;0.1),"Соответствует",IF(AND(D34="Ткани (метод 1)",L34&lt;0.3),"Соответствует для печени птиц и животных, кожи и жира птиц и свиней; не соответствует для мяса",IF(AND(D34="Ткани (метод 2)",L34&lt;0.3),"Соответствует для печени птиц и животных, кожи и жира птиц и свиней; не соответствует для мяса",IF(AND(D34="Ткани (метод 1)",L34&lt;0.6),"Соответствует для почек птиц и животных; не соответствует для мяса",IF(AND(D34="Ткани (метод 2)",L34&lt;0.6),"Соответствует для почек птиц и животных; не соответствует для мяса","Не соответствует")))))))))))</f>
        <v>Не соответствует</v>
      </c>
      <c r="N34" s="67"/>
      <c r="R34" s="57" t="s">
        <v>13</v>
      </c>
      <c r="S34" s="57">
        <v>10</v>
      </c>
    </row>
    <row r="35" spans="1:19" ht="17.100000000000001" customHeight="1">
      <c r="A35" s="70"/>
      <c r="B35" s="73"/>
      <c r="C35" s="68"/>
      <c r="D35" s="76"/>
      <c r="E35" s="77"/>
      <c r="F35" s="58">
        <v>0.61</v>
      </c>
      <c r="G35" s="22">
        <f t="shared" si="2"/>
        <v>0.41795135320315174</v>
      </c>
      <c r="H35" s="79"/>
      <c r="I35" s="23">
        <f t="shared" si="3"/>
        <v>1.7645218734616326</v>
      </c>
      <c r="J35" s="81"/>
      <c r="K35" s="24">
        <f>(I35/1000)*J34</f>
        <v>7.0580874938465307E-2</v>
      </c>
      <c r="L35" s="64"/>
      <c r="M35" s="66"/>
      <c r="N35" s="68"/>
      <c r="R35" s="57" t="s">
        <v>41</v>
      </c>
      <c r="S35" s="57">
        <v>8</v>
      </c>
    </row>
    <row r="36" spans="1:19" ht="17.100000000000001" customHeight="1">
      <c r="A36" s="69">
        <v>4</v>
      </c>
      <c r="B36" s="71">
        <v>4</v>
      </c>
      <c r="C36" s="72"/>
      <c r="D36" s="74" t="s">
        <v>45</v>
      </c>
      <c r="E36" s="75"/>
      <c r="F36" s="58">
        <v>0.222</v>
      </c>
      <c r="G36" s="22">
        <f t="shared" si="2"/>
        <v>0.15210688591983557</v>
      </c>
      <c r="H36" s="78">
        <f t="shared" ref="H36" si="13">IF(OR(F36="",F37=""),"",STDEV(F36:F37)/AVERAGE(F36:F37))</f>
        <v>0.1594977701924532</v>
      </c>
      <c r="I36" s="23">
        <f t="shared" si="3"/>
        <v>4.5849346231294197</v>
      </c>
      <c r="J36" s="80">
        <f t="shared" ref="J36" si="14">IF(D36="Ткани (метод 1)",12,IF(D36="Ткани (метод 2)",20,IF(D36="Молоко (метод 1)",10,IF(D36="Молоко (метод 2)",40,IF(D36="Мед",10,IF(D36="Сыворотка",8,))))))</f>
        <v>20</v>
      </c>
      <c r="K36" s="24">
        <f t="shared" si="6"/>
        <v>9.1698692462588383E-2</v>
      </c>
      <c r="L36" s="63">
        <f t="shared" ref="L36" si="15">AVERAGE(K36:K37)</f>
        <v>9.7066952371139853E-2</v>
      </c>
      <c r="M36" s="65" t="str">
        <f t="shared" ref="M36" si="16">IF(L36=0,"",IF(AND(D36="Мед",L36&lt;0.01),"Соответствует (нормируется как тетрациклиновый антибиотик)",IF(D36="Сыворотка","Не нормируется",IF(AND(D36="Молоко (метод 1)",L36&lt;0.01),"Соответствует (нормируется как тетрациклиновый антибиотик)",IF(AND(D36="Молоко (метод 2)",L36&lt;0.01),"Соответствует (нормируется как тетрациклиновый антибиотик)",IF(AND(D36="Ткани (метод 1)",L36&lt;0.1),"Соответствует",IF(AND(D36="Ткани (метод 2)",L36&lt;0.1),"Соответствует",IF(AND(D36="Ткани (метод 1)",L36&lt;0.3),"Соответствует для печени птиц и животных, кожи и жира птиц и свиней; не соответствует для мяса",IF(AND(D36="Ткани (метод 2)",L36&lt;0.3),"Соответствует для печени птиц и животных, кожи и жира птиц и свиней; не соответствует для мяса",IF(AND(D36="Ткани (метод 1)",L36&lt;0.6),"Соответствует для почек птиц и животных; не соответствует для мяса",IF(AND(D36="Ткани (метод 2)",L36&lt;0.6),"Соответствует для почек птиц и животных; не соответствует для мяса","Не соответствует")))))))))))</f>
        <v>Соответствует</v>
      </c>
      <c r="N36" s="67"/>
      <c r="R36" s="27"/>
      <c r="S36" s="27"/>
    </row>
    <row r="37" spans="1:19" ht="17.100000000000001" customHeight="1">
      <c r="A37" s="70"/>
      <c r="B37" s="73"/>
      <c r="C37" s="68"/>
      <c r="D37" s="76"/>
      <c r="E37" s="77"/>
      <c r="F37" s="58">
        <v>0.17699999999999999</v>
      </c>
      <c r="G37" s="22">
        <f t="shared" si="2"/>
        <v>0.1212744090441932</v>
      </c>
      <c r="H37" s="79"/>
      <c r="I37" s="23">
        <f t="shared" si="3"/>
        <v>5.1217606139845655</v>
      </c>
      <c r="J37" s="81"/>
      <c r="K37" s="24">
        <f>(I37/1000)*J36</f>
        <v>0.10243521227969132</v>
      </c>
      <c r="L37" s="64"/>
      <c r="M37" s="66"/>
      <c r="N37" s="68"/>
      <c r="R37" s="27"/>
      <c r="S37" s="27"/>
    </row>
    <row r="38" spans="1:19" ht="17.100000000000001" customHeight="1">
      <c r="A38" s="69">
        <v>5</v>
      </c>
      <c r="B38" s="71">
        <v>5</v>
      </c>
      <c r="C38" s="72"/>
      <c r="D38" s="74" t="s">
        <v>45</v>
      </c>
      <c r="E38" s="75"/>
      <c r="F38" s="58">
        <v>0.23</v>
      </c>
      <c r="G38" s="22">
        <f t="shared" si="2"/>
        <v>0.15758821514217197</v>
      </c>
      <c r="H38" s="78">
        <f t="shared" ref="H38" si="17">IF(OR(F38="",F39=""),"",STDEV(F38:F39)/AVERAGE(F38:F39))</f>
        <v>0.45753968194423639</v>
      </c>
      <c r="I38" s="23">
        <f t="shared" si="3"/>
        <v>4.4955672870299095</v>
      </c>
      <c r="J38" s="80">
        <f t="shared" ref="J38" si="18">IF(D38="Ткани (метод 1)",12,IF(D38="Ткани (метод 2)",20,IF(D38="Молоко (метод 1)",10,IF(D38="Молоко (метод 2)",40,IF(D38="Мед",10,IF(D38="Сыворотка",8,))))))</f>
        <v>20</v>
      </c>
      <c r="K38" s="24">
        <f t="shared" si="6"/>
        <v>8.9911345740598184E-2</v>
      </c>
      <c r="L38" s="63">
        <f t="shared" ref="L38" si="19">AVERAGE(K38:K39)</f>
        <v>7.1119228361720105E-2</v>
      </c>
      <c r="M38" s="65" t="str">
        <f t="shared" ref="M38" si="20">IF(L38=0,"",IF(AND(D38="Мед",L38&lt;0.01),"Соответствует (нормируется как тетрациклиновый антибиотик)",IF(D38="Сыворотка","Не нормируется",IF(AND(D38="Молоко (метод 1)",L38&lt;0.01),"Соответствует (нормируется как тетрациклиновый антибиотик)",IF(AND(D38="Молоко (метод 2)",L38&lt;0.01),"Соответствует (нормируется как тетрациклиновый антибиотик)",IF(AND(D38="Ткани (метод 1)",L38&lt;0.1),"Соответствует",IF(AND(D38="Ткани (метод 2)",L38&lt;0.1),"Соответствует",IF(AND(D38="Ткани (метод 1)",L38&lt;0.3),"Соответствует для печени птиц и животных, кожи и жира птиц и свиней; не соответствует для мяса",IF(AND(D38="Ткани (метод 2)",L38&lt;0.3),"Соответствует для печени птиц и животных, кожи и жира птиц и свиней; не соответствует для мяса",IF(AND(D38="Ткани (метод 1)",L38&lt;0.6),"Соответствует для почек птиц и животных; не соответствует для мяса",IF(AND(D38="Ткани (метод 2)",L38&lt;0.6),"Соответствует для почек птиц и животных; не соответствует для мяса","Не соответствует")))))))))))</f>
        <v>Соответствует</v>
      </c>
      <c r="N38" s="67"/>
      <c r="R38" s="27"/>
      <c r="S38" s="27"/>
    </row>
    <row r="39" spans="1:19" ht="17.100000000000001" customHeight="1">
      <c r="A39" s="70"/>
      <c r="B39" s="73"/>
      <c r="C39" s="68"/>
      <c r="D39" s="76"/>
      <c r="E39" s="77"/>
      <c r="F39" s="58">
        <v>0.45</v>
      </c>
      <c r="G39" s="22">
        <f t="shared" si="2"/>
        <v>0.30832476875642345</v>
      </c>
      <c r="H39" s="79"/>
      <c r="I39" s="23">
        <f t="shared" si="3"/>
        <v>2.616355549142102</v>
      </c>
      <c r="J39" s="81"/>
      <c r="K39" s="24">
        <f>(I39/1000)*J38</f>
        <v>5.232711098284204E-2</v>
      </c>
      <c r="L39" s="64"/>
      <c r="M39" s="66"/>
      <c r="N39" s="68"/>
      <c r="R39" s="27"/>
      <c r="S39" s="27"/>
    </row>
    <row r="40" spans="1:19" ht="17.100000000000001" customHeight="1">
      <c r="A40" s="69">
        <v>6</v>
      </c>
      <c r="B40" s="71">
        <v>6</v>
      </c>
      <c r="C40" s="72"/>
      <c r="D40" s="74" t="s">
        <v>41</v>
      </c>
      <c r="E40" s="75"/>
      <c r="F40" s="58">
        <v>0.32200000000000001</v>
      </c>
      <c r="G40" s="22">
        <f t="shared" si="2"/>
        <v>0.22062350119904078</v>
      </c>
      <c r="H40" s="78">
        <f t="shared" ref="H40" si="21">IF(OR(F40="",F41=""),"",STDEV(F40:F41)/AVERAGE(F40:F41))</f>
        <v>0.2405621008160419</v>
      </c>
      <c r="I40" s="23">
        <f t="shared" si="3"/>
        <v>3.5848838048617422</v>
      </c>
      <c r="J40" s="80">
        <f t="shared" ref="J40" si="22">IF(D40="Ткани (метод 1)",12,IF(D40="Ткани (метод 2)",20,IF(D40="Молоко (метод 1)",10,IF(D40="Молоко (метод 2)",40,IF(D40="Мед",10,IF(D40="Сыворотка",8,))))))</f>
        <v>8</v>
      </c>
      <c r="K40" s="24">
        <f t="shared" si="6"/>
        <v>2.8679070438893936E-2</v>
      </c>
      <c r="L40" s="63">
        <f t="shared" ref="L40" si="23">AVERAGE(K40:K41)</f>
        <v>2.4702462027599861E-2</v>
      </c>
      <c r="M40" s="65" t="str">
        <f t="shared" ref="M40" si="24">IF(L40=0,"",IF(AND(D40="Мед",L40&lt;0.01),"Соответствует (нормируется как тетрациклиновый антибиотик)",IF(D40="Сыворотка","Не нормируется",IF(AND(D40="Молоко (метод 1)",L40&lt;0.01),"Соответствует (нормируется как тетрациклиновый антибиотик)",IF(AND(D40="Молоко (метод 2)",L40&lt;0.01),"Соответствует (нормируется как тетрациклиновый антибиотик)",IF(AND(D40="Ткани (метод 1)",L40&lt;0.1),"Соответствует",IF(AND(D40="Ткани (метод 2)",L40&lt;0.1),"Соответствует",IF(AND(D40="Ткани (метод 1)",L40&lt;0.3),"Соответствует для печени птиц и животных, кожи и жира птиц и свиней; не соответствует для мяса",IF(AND(D40="Ткани (метод 2)",L40&lt;0.3),"Соответствует для печени птиц и животных, кожи и жира птиц и свиней; не соответствует для мяса",IF(AND(D40="Ткани (метод 1)",L40&lt;0.6),"Соответствует для почек птиц и животных; не соответствует для мяса",IF(AND(D40="Ткани (метод 2)",L40&lt;0.6),"Соответствует для почек птиц и животных; не соответствует для мяса","Не соответствует")))))))))))</f>
        <v>Не нормируется</v>
      </c>
      <c r="N40" s="67"/>
      <c r="R40" s="59"/>
      <c r="S40" s="60"/>
    </row>
    <row r="41" spans="1:19" ht="17.100000000000001" customHeight="1">
      <c r="A41" s="70"/>
      <c r="B41" s="73"/>
      <c r="C41" s="68"/>
      <c r="D41" s="76"/>
      <c r="E41" s="77"/>
      <c r="F41" s="58">
        <v>0.45400000000000001</v>
      </c>
      <c r="G41" s="22">
        <f t="shared" si="2"/>
        <v>0.31106543336759163</v>
      </c>
      <c r="H41" s="79"/>
      <c r="I41" s="23">
        <f t="shared" si="3"/>
        <v>2.5907317020382239</v>
      </c>
      <c r="J41" s="81"/>
      <c r="K41" s="24">
        <f>(I41/1000)*J40</f>
        <v>2.072585361630579E-2</v>
      </c>
      <c r="L41" s="64"/>
      <c r="M41" s="66"/>
      <c r="N41" s="68"/>
      <c r="R41" s="59"/>
      <c r="S41" s="60"/>
    </row>
    <row r="42" spans="1:19" ht="17.100000000000001" customHeight="1">
      <c r="A42" s="69">
        <v>7</v>
      </c>
      <c r="B42" s="71">
        <v>7</v>
      </c>
      <c r="C42" s="72"/>
      <c r="D42" s="74" t="s">
        <v>45</v>
      </c>
      <c r="E42" s="75"/>
      <c r="F42" s="58">
        <v>0.45</v>
      </c>
      <c r="G42" s="22">
        <f t="shared" si="2"/>
        <v>0.30832476875642345</v>
      </c>
      <c r="H42" s="78">
        <f t="shared" ref="H42" si="25">IF(OR(F42="",F43=""),"",STDEV(F42:F43)/AVERAGE(F42:F43))</f>
        <v>0</v>
      </c>
      <c r="I42" s="23">
        <f t="shared" si="3"/>
        <v>2.616355549142102</v>
      </c>
      <c r="J42" s="80">
        <f t="shared" ref="J42" si="26">IF(D42="Ткани (метод 1)",12,IF(D42="Ткани (метод 2)",20,IF(D42="Молоко (метод 1)",10,IF(D42="Молоко (метод 2)",40,IF(D42="Мед",10,IF(D42="Сыворотка",8,))))))</f>
        <v>20</v>
      </c>
      <c r="K42" s="24">
        <f t="shared" si="6"/>
        <v>5.232711098284204E-2</v>
      </c>
      <c r="L42" s="63">
        <f t="shared" ref="L42" si="27">AVERAGE(K42:K43)</f>
        <v>5.232711098284204E-2</v>
      </c>
      <c r="M42" s="65" t="str">
        <f t="shared" ref="M42" si="28">IF(L42=0,"",IF(AND(D42="Мед",L42&lt;0.01),"Соответствует (нормируется как тетрациклиновый антибиотик)",IF(D42="Сыворотка","Не нормируется",IF(AND(D42="Молоко (метод 1)",L42&lt;0.01),"Соответствует (нормируется как тетрациклиновый антибиотик)",IF(AND(D42="Молоко (метод 2)",L42&lt;0.01),"Соответствует (нормируется как тетрациклиновый антибиотик)",IF(AND(D42="Ткани (метод 1)",L42&lt;0.1),"Соответствует",IF(AND(D42="Ткани (метод 2)",L42&lt;0.1),"Соответствует",IF(AND(D42="Ткани (метод 1)",L42&lt;0.3),"Соответствует для печени птиц и животных, кожи и жира птиц и свиней; не соответствует для мяса",IF(AND(D42="Ткани (метод 2)",L42&lt;0.3),"Соответствует для печени птиц и животных, кожи и жира птиц и свиней; не соответствует для мяса",IF(AND(D42="Ткани (метод 1)",L42&lt;0.6),"Соответствует для почек птиц и животных; не соответствует для мяса",IF(AND(D42="Ткани (метод 2)",L42&lt;0.6),"Соответствует для почек птиц и животных; не соответствует для мяса","Не соответствует")))))))))))</f>
        <v>Соответствует</v>
      </c>
      <c r="N42" s="67"/>
      <c r="R42" s="61"/>
      <c r="S42" s="60"/>
    </row>
    <row r="43" spans="1:19" ht="17.100000000000001" customHeight="1">
      <c r="A43" s="70"/>
      <c r="B43" s="73"/>
      <c r="C43" s="68"/>
      <c r="D43" s="76"/>
      <c r="E43" s="77"/>
      <c r="F43" s="58">
        <v>0.45</v>
      </c>
      <c r="G43" s="22">
        <f t="shared" si="2"/>
        <v>0.30832476875642345</v>
      </c>
      <c r="H43" s="79"/>
      <c r="I43" s="23">
        <f t="shared" si="3"/>
        <v>2.616355549142102</v>
      </c>
      <c r="J43" s="81"/>
      <c r="K43" s="24">
        <f>(I43/1000)*J42</f>
        <v>5.232711098284204E-2</v>
      </c>
      <c r="L43" s="64"/>
      <c r="M43" s="66"/>
      <c r="N43" s="68"/>
      <c r="R43" s="62"/>
      <c r="S43" s="60"/>
    </row>
    <row r="44" spans="1:19" ht="17.100000000000001" customHeight="1">
      <c r="A44" s="69">
        <v>8</v>
      </c>
      <c r="B44" s="71">
        <v>8</v>
      </c>
      <c r="C44" s="72"/>
      <c r="D44" s="74" t="s">
        <v>45</v>
      </c>
      <c r="E44" s="75"/>
      <c r="F44" s="58">
        <v>0.59</v>
      </c>
      <c r="G44" s="22">
        <f t="shared" si="2"/>
        <v>0.4042480301473107</v>
      </c>
      <c r="H44" s="78">
        <f t="shared" ref="H44" si="29">IF(OR(F44="",F45=""),"",STDEV(F44:F45)/AVERAGE(F44:F45))</f>
        <v>5.7488356194028312E-2</v>
      </c>
      <c r="I44" s="23">
        <f t="shared" si="3"/>
        <v>1.8539391377423677</v>
      </c>
      <c r="J44" s="80">
        <f t="shared" ref="J44" si="30">IF(D44="Ткани (метод 1)",12,IF(D44="Ткани (метод 2)",20,IF(D44="Молоко (метод 1)",10,IF(D44="Молоко (метод 2)",40,IF(D44="Мед",10,IF(D44="Сыворотка",8,))))))</f>
        <v>20</v>
      </c>
      <c r="K44" s="24">
        <f t="shared" si="6"/>
        <v>3.7078782754847356E-2</v>
      </c>
      <c r="L44" s="63">
        <f t="shared" ref="L44" si="31">AVERAGE(K44:K45)</f>
        <v>3.4915344107464094E-2</v>
      </c>
      <c r="M44" s="65" t="str">
        <f t="shared" ref="M44" si="32">IF(L44=0,"",IF(AND(D44="Мед",L44&lt;0.01),"Соответствует (нормируется как тетрациклиновый антибиотик)",IF(D44="Сыворотка","Не нормируется",IF(AND(D44="Молоко (метод 1)",L44&lt;0.01),"Соответствует (нормируется как тетрациклиновый антибиотик)",IF(AND(D44="Молоко (метод 2)",L44&lt;0.01),"Соответствует (нормируется как тетрациклиновый антибиотик)",IF(AND(D44="Ткани (метод 1)",L44&lt;0.1),"Соответствует",IF(AND(D44="Ткани (метод 2)",L44&lt;0.1),"Соответствует",IF(AND(D44="Ткани (метод 1)",L44&lt;0.3),"Соответствует для печени птиц и животных, кожи и жира птиц и свиней; не соответствует для мяса",IF(AND(D44="Ткани (метод 2)",L44&lt;0.3),"Соответствует для печени птиц и животных, кожи и жира птиц и свиней; не соответствует для мяса",IF(AND(D44="Ткани (метод 1)",L44&lt;0.6),"Соответствует для почек птиц и животных; не соответствует для мяса",IF(AND(D44="Ткани (метод 2)",L44&lt;0.6),"Соответствует для почек птиц и животных; не соответствует для мяса","Не соответствует")))))))))))</f>
        <v>Соответствует</v>
      </c>
      <c r="N44" s="67"/>
      <c r="R44" s="60"/>
      <c r="S44" s="60"/>
    </row>
    <row r="45" spans="1:19" ht="17.100000000000001" customHeight="1">
      <c r="A45" s="70"/>
      <c r="B45" s="73"/>
      <c r="C45" s="68"/>
      <c r="D45" s="76"/>
      <c r="E45" s="77"/>
      <c r="F45" s="58">
        <v>0.64</v>
      </c>
      <c r="G45" s="22">
        <f t="shared" si="2"/>
        <v>0.43850633778691334</v>
      </c>
      <c r="H45" s="79"/>
      <c r="I45" s="23">
        <f t="shared" si="3"/>
        <v>1.6375952730040417</v>
      </c>
      <c r="J45" s="81"/>
      <c r="K45" s="24">
        <f>(I45/1000)*J44</f>
        <v>3.2751905460080839E-2</v>
      </c>
      <c r="L45" s="64"/>
      <c r="M45" s="66"/>
      <c r="N45" s="68"/>
      <c r="R45" s="62"/>
      <c r="S45" s="60"/>
    </row>
    <row r="46" spans="1:19" ht="17.100000000000001" customHeight="1">
      <c r="A46" s="69">
        <v>9</v>
      </c>
      <c r="B46" s="71">
        <v>9</v>
      </c>
      <c r="C46" s="72"/>
      <c r="D46" s="74" t="s">
        <v>45</v>
      </c>
      <c r="E46" s="75"/>
      <c r="F46" s="58">
        <v>0.54</v>
      </c>
      <c r="G46" s="22">
        <f t="shared" si="2"/>
        <v>0.36998972250770812</v>
      </c>
      <c r="H46" s="78">
        <f t="shared" ref="H46" si="33">IF(OR(F46="",F47=""),"",STDEV(F46:F47)/AVERAGE(F46:F47))</f>
        <v>0.307437730950673</v>
      </c>
      <c r="I46" s="23">
        <f t="shared" si="3"/>
        <v>2.0966430779773395</v>
      </c>
      <c r="J46" s="80">
        <f t="shared" ref="J46" si="34">IF(D46="Ткани (метод 1)",12,IF(D46="Ткани (метод 2)",20,IF(D46="Молоко (метод 1)",10,IF(D46="Молоко (метод 2)",40,IF(D46="Мед",10,IF(D46="Сыворотка",8,))))))</f>
        <v>20</v>
      </c>
      <c r="K46" s="24">
        <f t="shared" si="6"/>
        <v>4.1932861559546786E-2</v>
      </c>
      <c r="L46" s="63">
        <f t="shared" ref="L46" si="35">AVERAGE(K46:K47)</f>
        <v>3.0922091946644175E-2</v>
      </c>
      <c r="M46" s="65" t="str">
        <f t="shared" ref="M46" si="36">IF(L46=0,"",IF(AND(D46="Мед",L46&lt;0.01),"Соответствует (нормируется как тетрациклиновый антибиотик)",IF(D46="Сыворотка","Не нормируется",IF(AND(D46="Молоко (метод 1)",L46&lt;0.01),"Соответствует (нормируется как тетрациклиновый антибиотик)",IF(AND(D46="Молоко (метод 2)",L46&lt;0.01),"Соответствует (нормируется как тетрациклиновый антибиотик)",IF(AND(D46="Ткани (метод 1)",L46&lt;0.1),"Соответствует",IF(AND(D46="Ткани (метод 2)",L46&lt;0.1),"Соответствует",IF(AND(D46="Ткани (метод 1)",L46&lt;0.3),"Соответствует для печени птиц и животных, кожи и жира птиц и свиней; не соответствует для мяса",IF(AND(D46="Ткани (метод 2)",L46&lt;0.3),"Соответствует для печени птиц и животных, кожи и жира птиц и свиней; не соответствует для мяса",IF(AND(D46="Ткани (метод 1)",L46&lt;0.6),"Соответствует для почек птиц и животных; не соответствует для мяса",IF(AND(D46="Ткани (метод 2)",L46&lt;0.6),"Соответствует для почек птиц и животных; не соответствует для мяса","Не соответствует")))))))))))</f>
        <v>Соответствует</v>
      </c>
      <c r="N46" s="67"/>
      <c r="R46" s="61"/>
      <c r="S46" s="60"/>
    </row>
    <row r="47" spans="1:19" ht="17.100000000000001" customHeight="1">
      <c r="A47" s="70"/>
      <c r="B47" s="73"/>
      <c r="C47" s="68"/>
      <c r="D47" s="76"/>
      <c r="E47" s="77"/>
      <c r="F47" s="58">
        <v>0.84</v>
      </c>
      <c r="G47" s="22">
        <f t="shared" si="2"/>
        <v>0.57553956834532372</v>
      </c>
      <c r="H47" s="79"/>
      <c r="I47" s="23">
        <f t="shared" si="3"/>
        <v>0.99556611668707828</v>
      </c>
      <c r="J47" s="81"/>
      <c r="K47" s="24">
        <f>(I47/1000)*J46</f>
        <v>1.9911322333741564E-2</v>
      </c>
      <c r="L47" s="64"/>
      <c r="M47" s="66"/>
      <c r="N47" s="68"/>
    </row>
    <row r="48" spans="1:19" ht="17.100000000000001" customHeight="1">
      <c r="A48" s="69">
        <v>10</v>
      </c>
      <c r="B48" s="71">
        <v>1</v>
      </c>
      <c r="C48" s="72"/>
      <c r="D48" s="74" t="s">
        <v>45</v>
      </c>
      <c r="E48" s="75"/>
      <c r="F48" s="58">
        <v>0.59</v>
      </c>
      <c r="G48" s="22">
        <f t="shared" si="2"/>
        <v>0.4042480301473107</v>
      </c>
      <c r="H48" s="78">
        <f t="shared" ref="H48" si="37">IF(OR(F48="",F49=""),"",STDEV(F48:F49)/AVERAGE(F48:F49))</f>
        <v>0.38410738731121008</v>
      </c>
      <c r="I48" s="23">
        <f t="shared" si="3"/>
        <v>1.8539391377423677</v>
      </c>
      <c r="J48" s="80">
        <f t="shared" ref="J48" si="38">IF(D48="Ткани (метод 1)",12,IF(D48="Ткани (метод 2)",20,IF(D48="Молоко (метод 1)",10,IF(D48="Молоко (метод 2)",40,IF(D48="Мед",10,IF(D48="Сыворотка",8,))))))</f>
        <v>20</v>
      </c>
      <c r="K48" s="24">
        <f t="shared" si="6"/>
        <v>3.7078782754847356E-2</v>
      </c>
      <c r="L48" s="63">
        <f t="shared" ref="L48" si="39">AVERAGE(K48:K49)</f>
        <v>2.4744372463436574E-2</v>
      </c>
      <c r="M48" s="65" t="str">
        <f t="shared" ref="M48" si="40">IF(L48=0,"",IF(AND(D48="Мед",L48&lt;0.01),"Соответствует (нормируется как тетрациклиновый антибиотик)",IF(D48="Сыворотка","Не нормируется",IF(AND(D48="Молоко (метод 1)",L48&lt;0.01),"Соответствует (нормируется как тетрациклиновый антибиотик)",IF(AND(D48="Молоко (метод 2)",L48&lt;0.01),"Соответствует (нормируется как тетрациклиновый антибиотик)",IF(AND(D48="Ткани (метод 1)",L48&lt;0.1),"Соответствует",IF(AND(D48="Ткани (метод 2)",L48&lt;0.1),"Соответствует",IF(AND(D48="Ткани (метод 1)",L48&lt;0.3),"Соответствует для печени птиц и животных, кожи и жира птиц и свиней; не соответствует для мяса",IF(AND(D48="Ткани (метод 2)",L48&lt;0.3),"Соответствует для печени птиц и животных, кожи и жира птиц и свиней; не соответствует для мяса",IF(AND(D48="Ткани (метод 1)",L48&lt;0.6),"Соответствует для почек птиц и животных; не соответствует для мяса",IF(AND(D48="Ткани (метод 2)",L48&lt;0.6),"Соответствует для почек птиц и животных; не соответствует для мяса","Не соответствует")))))))))))</f>
        <v>Соответствует</v>
      </c>
      <c r="N48" s="67"/>
    </row>
    <row r="49" spans="1:14" ht="17.100000000000001" customHeight="1">
      <c r="A49" s="70"/>
      <c r="B49" s="73"/>
      <c r="C49" s="68"/>
      <c r="D49" s="76"/>
      <c r="E49" s="77"/>
      <c r="F49" s="58">
        <v>1.03</v>
      </c>
      <c r="G49" s="22">
        <f t="shared" si="2"/>
        <v>0.70572113737581366</v>
      </c>
      <c r="H49" s="79"/>
      <c r="I49" s="23">
        <f t="shared" si="3"/>
        <v>0.62049810860128951</v>
      </c>
      <c r="J49" s="81"/>
      <c r="K49" s="24">
        <f>(I49/1000)*J48</f>
        <v>1.2409962172025791E-2</v>
      </c>
      <c r="L49" s="64"/>
      <c r="M49" s="66"/>
      <c r="N49" s="68"/>
    </row>
    <row r="50" spans="1:14" ht="17.100000000000001" customHeight="1">
      <c r="A50" s="69">
        <v>11</v>
      </c>
      <c r="B50" s="71">
        <v>2</v>
      </c>
      <c r="C50" s="72"/>
      <c r="D50" s="74" t="s">
        <v>45</v>
      </c>
      <c r="E50" s="75"/>
      <c r="F50" s="58">
        <v>0.44</v>
      </c>
      <c r="G50" s="22">
        <f t="shared" si="2"/>
        <v>0.3014731072285029</v>
      </c>
      <c r="H50" s="78">
        <f t="shared" ref="H50" si="41">IF(OR(F50="",F51=""),"",STDEV(F50:F51)/AVERAGE(F50:F51))</f>
        <v>0.62596338006677987</v>
      </c>
      <c r="I50" s="23">
        <f t="shared" si="3"/>
        <v>2.6815294340993789</v>
      </c>
      <c r="J50" s="80">
        <f t="shared" ref="J50" si="42">IF(D50="Ткани (метод 1)",12,IF(D50="Ткани (метод 2)",20,IF(D50="Молоко (метод 1)",10,IF(D50="Молоко (метод 2)",40,IF(D50="Мед",10,IF(D50="Сыворотка",8,))))))</f>
        <v>20</v>
      </c>
      <c r="K50" s="24">
        <f t="shared" si="6"/>
        <v>5.3630588681987584E-2</v>
      </c>
      <c r="L50" s="63">
        <f t="shared" ref="L50" si="43">AVERAGE(K50:K51)</f>
        <v>7.8922686762547531E-2</v>
      </c>
      <c r="M50" s="65" t="str">
        <f t="shared" ref="M50" si="44">IF(L50=0,"",IF(AND(D50="Мед",L50&lt;0.01),"Соответствует (нормируется как тетрациклиновый антибиотик)",IF(D50="Сыворотка","Не нормируется",IF(AND(D50="Молоко (метод 1)",L50&lt;0.01),"Соответствует (нормируется как тетрациклиновый антибиотик)",IF(AND(D50="Молоко (метод 2)",L50&lt;0.01),"Соответствует (нормируется как тетрациклиновый антибиотик)",IF(AND(D50="Ткани (метод 1)",L50&lt;0.1),"Соответствует",IF(AND(D50="Ткани (метод 2)",L50&lt;0.1),"Соответствует",IF(AND(D50="Ткани (метод 1)",L50&lt;0.3),"Соответствует для печени птиц и животных, кожи и жира птиц и свиней; не соответствует для мяса",IF(AND(D50="Ткани (метод 2)",L50&lt;0.3),"Соответствует для печени птиц и животных, кожи и жира птиц и свиней; не соответствует для мяса",IF(AND(D50="Ткани (метод 1)",L50&lt;0.6),"Соответствует для почек птиц и животных; не соответствует для мяса",IF(AND(D50="Ткани (метод 2)",L50&lt;0.6),"Соответствует для почек птиц и животных; не соответствует для мяса","Не соответствует")))))))))))</f>
        <v>Соответствует</v>
      </c>
      <c r="N50" s="67"/>
    </row>
    <row r="51" spans="1:14" ht="17.100000000000001" customHeight="1">
      <c r="A51" s="70"/>
      <c r="B51" s="73"/>
      <c r="C51" s="68"/>
      <c r="D51" s="76"/>
      <c r="E51" s="77"/>
      <c r="F51" s="58">
        <v>0.17</v>
      </c>
      <c r="G51" s="22">
        <f t="shared" si="2"/>
        <v>0.11647824597464886</v>
      </c>
      <c r="H51" s="79"/>
      <c r="I51" s="23">
        <f t="shared" si="3"/>
        <v>5.2107392421553733</v>
      </c>
      <c r="J51" s="81"/>
      <c r="K51" s="24">
        <f>(I51/1000)*J50</f>
        <v>0.10421478484310748</v>
      </c>
      <c r="L51" s="64"/>
      <c r="M51" s="66"/>
      <c r="N51" s="68"/>
    </row>
    <row r="52" spans="1:14" ht="17.100000000000001" customHeight="1">
      <c r="A52" s="69">
        <v>12</v>
      </c>
      <c r="B52" s="71">
        <v>3</v>
      </c>
      <c r="C52" s="72"/>
      <c r="D52" s="74" t="s">
        <v>45</v>
      </c>
      <c r="E52" s="75"/>
      <c r="F52" s="58">
        <v>0.9</v>
      </c>
      <c r="G52" s="22">
        <f t="shared" si="2"/>
        <v>0.6166495375128469</v>
      </c>
      <c r="H52" s="78">
        <f t="shared" ref="H52" si="45">IF(OR(F52="",F53=""),"",STDEV(F52:F53)/AVERAGE(F52:F53))</f>
        <v>0.18446263857040338</v>
      </c>
      <c r="I52" s="23">
        <f t="shared" si="3"/>
        <v>0.85749020271662013</v>
      </c>
      <c r="J52" s="80">
        <f t="shared" ref="J52" si="46">IF(D52="Ткани (метод 1)",12,IF(D52="Ткани (метод 2)",20,IF(D52="Молоко (метод 1)",10,IF(D52="Молоко (метод 2)",40,IF(D52="Мед",10,IF(D52="Сыворотка",8,))))))</f>
        <v>20</v>
      </c>
      <c r="K52" s="24">
        <f t="shared" si="6"/>
        <v>1.7149804054332401E-2</v>
      </c>
      <c r="L52" s="63">
        <f t="shared" ref="L52" si="47">AVERAGE(K52:K53)</f>
        <v>1.2497527281448359E-2</v>
      </c>
      <c r="M52" s="65" t="str">
        <f t="shared" ref="M52" si="48">IF(L52=0,"",IF(AND(D52="Мед",L52&lt;0.01),"Соответствует (нормируется как тетрациклиновый антибиотик)",IF(D52="Сыворотка","Не нормируется",IF(AND(D52="Молоко (метод 1)",L52&lt;0.01),"Соответствует (нормируется как тетрациклиновый антибиотик)",IF(AND(D52="Молоко (метод 2)",L52&lt;0.01),"Соответствует (нормируется как тетрациклиновый антибиотик)",IF(AND(D52="Ткани (метод 1)",L52&lt;0.1),"Соответствует",IF(AND(D52="Ткани (метод 2)",L52&lt;0.1),"Соответствует",IF(AND(D52="Ткани (метод 1)",L52&lt;0.3),"Соответствует для печени птиц и животных, кожи и жира птиц и свиней; не соответствует для мяса",IF(AND(D52="Ткани (метод 2)",L52&lt;0.3),"Соответствует для печени птиц и животных, кожи и жира птиц и свиней; не соответствует для мяса",IF(AND(D52="Ткани (метод 1)",L52&lt;0.6),"Соответствует для почек птиц и животных; не соответствует для мяса",IF(AND(D52="Ткани (метод 2)",L52&lt;0.6),"Соответствует для почек птиц и животных; не соответствует для мяса","Не соответствует")))))))))))</f>
        <v>Соответствует</v>
      </c>
      <c r="N52" s="67"/>
    </row>
    <row r="53" spans="1:14" ht="17.100000000000001" customHeight="1">
      <c r="A53" s="70"/>
      <c r="B53" s="73"/>
      <c r="C53" s="68"/>
      <c r="D53" s="76"/>
      <c r="E53" s="77"/>
      <c r="F53" s="58">
        <v>1.17</v>
      </c>
      <c r="G53" s="22">
        <f t="shared" si="2"/>
        <v>0.80164439876670091</v>
      </c>
      <c r="H53" s="79"/>
      <c r="I53" s="23">
        <f t="shared" si="3"/>
        <v>0.39226252542821577</v>
      </c>
      <c r="J53" s="81"/>
      <c r="K53" s="24">
        <f>(I53/1000)*J52</f>
        <v>7.8452505085643155E-3</v>
      </c>
      <c r="L53" s="64"/>
      <c r="M53" s="66"/>
      <c r="N53" s="68"/>
    </row>
    <row r="54" spans="1:14" ht="17.100000000000001" customHeight="1">
      <c r="A54" s="69">
        <v>13</v>
      </c>
      <c r="B54" s="71">
        <v>4</v>
      </c>
      <c r="C54" s="72"/>
      <c r="D54" s="74" t="s">
        <v>45</v>
      </c>
      <c r="E54" s="75"/>
      <c r="F54" s="58">
        <v>1.1100000000000001</v>
      </c>
      <c r="G54" s="22">
        <f t="shared" si="2"/>
        <v>0.76053442959917783</v>
      </c>
      <c r="H54" s="78">
        <f t="shared" ref="H54" si="49">IF(OR(F54="",F55=""),"",STDEV(F54:F55)/AVERAGE(F54:F55))</f>
        <v>1.2856486930664511E-2</v>
      </c>
      <c r="I54" s="23">
        <f t="shared" si="3"/>
        <v>0.47986823692611064</v>
      </c>
      <c r="J54" s="80">
        <f t="shared" ref="J54" si="50">IF(D54="Ткани (метод 1)",12,IF(D54="Ткани (метод 2)",20,IF(D54="Молоко (метод 1)",10,IF(D54="Молоко (метод 2)",40,IF(D54="Мед",10,IF(D54="Сыворотка",8,))))))</f>
        <v>20</v>
      </c>
      <c r="K54" s="24">
        <f t="shared" si="6"/>
        <v>9.5973647385222127E-3</v>
      </c>
      <c r="L54" s="63">
        <f t="shared" ref="L54" si="51">AVERAGE(K54:K55)</f>
        <v>9.9308842621282332E-3</v>
      </c>
      <c r="M54" s="65" t="str">
        <f t="shared" ref="M54" si="52">IF(L54=0,"",IF(AND(D54="Мед",L54&lt;0.01),"Соответствует (нормируется как тетрациклиновый антибиотик)",IF(D54="Сыворотка","Не нормируется",IF(AND(D54="Молоко (метод 1)",L54&lt;0.01),"Соответствует (нормируется как тетрациклиновый антибиотик)",IF(AND(D54="Молоко (метод 2)",L54&lt;0.01),"Соответствует (нормируется как тетрациклиновый антибиотик)",IF(AND(D54="Ткани (метод 1)",L54&lt;0.1),"Соответствует",IF(AND(D54="Ткани (метод 2)",L54&lt;0.1),"Соответствует",IF(AND(D54="Ткани (метод 1)",L54&lt;0.3),"Соответствует для печени птиц и животных, кожи и жира птиц и свиней; не соответствует для мяса",IF(AND(D54="Ткани (метод 2)",L54&lt;0.3),"Соответствует для печени птиц и животных, кожи и жира птиц и свиней; не соответствует для мяса",IF(AND(D54="Ткани (метод 1)",L54&lt;0.6),"Соответствует для почек птиц и животных; не соответствует для мяса",IF(AND(D54="Ткани (метод 2)",L54&lt;0.6),"Соответствует для почек птиц и животных; не соответствует для мяса","Не соответствует")))))))))))</f>
        <v>Соответствует</v>
      </c>
      <c r="N54" s="67"/>
    </row>
    <row r="55" spans="1:14" ht="17.100000000000001" customHeight="1">
      <c r="A55" s="70"/>
      <c r="B55" s="73"/>
      <c r="C55" s="68"/>
      <c r="D55" s="76"/>
      <c r="E55" s="77"/>
      <c r="F55" s="58">
        <v>1.0900000000000001</v>
      </c>
      <c r="G55" s="22">
        <f t="shared" si="2"/>
        <v>0.74683110654333684</v>
      </c>
      <c r="H55" s="79"/>
      <c r="I55" s="23">
        <f t="shared" si="3"/>
        <v>0.51322018928671265</v>
      </c>
      <c r="J55" s="81"/>
      <c r="K55" s="24">
        <f>(I55/1000)*J54</f>
        <v>1.0264403785734252E-2</v>
      </c>
      <c r="L55" s="64"/>
      <c r="M55" s="66"/>
      <c r="N55" s="68"/>
    </row>
    <row r="56" spans="1:14" ht="17.100000000000001" customHeight="1">
      <c r="A56" s="69">
        <v>14</v>
      </c>
      <c r="B56" s="71">
        <v>5</v>
      </c>
      <c r="C56" s="72"/>
      <c r="D56" s="74" t="s">
        <v>45</v>
      </c>
      <c r="E56" s="75"/>
      <c r="F56" s="58">
        <v>1.2</v>
      </c>
      <c r="G56" s="22">
        <f t="shared" si="2"/>
        <v>0.8221993833504625</v>
      </c>
      <c r="H56" s="78">
        <f t="shared" ref="H56" si="53">IF(OR(F56="",F57=""),"",STDEV(F56:F57)/AVERAGE(F56:F57))</f>
        <v>0.3174765140021234</v>
      </c>
      <c r="I56" s="23">
        <f t="shared" si="3"/>
        <v>0.35465348178879519</v>
      </c>
      <c r="J56" s="80">
        <f t="shared" ref="J56" si="54">IF(D56="Ткани (метод 1)",12,IF(D56="Ткани (метод 2)",20,IF(D56="Молоко (метод 1)",10,IF(D56="Молоко (метод 2)",40,IF(D56="Мед",10,IF(D56="Сыворотка",8,))))))</f>
        <v>20</v>
      </c>
      <c r="K56" s="24">
        <f t="shared" si="6"/>
        <v>7.0930696357759037E-3</v>
      </c>
      <c r="L56" s="63">
        <f t="shared" ref="L56" si="55">AVERAGE(K56:K57)</f>
        <v>1.5695091792932579E-2</v>
      </c>
      <c r="M56" s="65" t="str">
        <f t="shared" ref="M56" si="56">IF(L56=0,"",IF(AND(D56="Мед",L56&lt;0.01),"Соответствует (нормируется как тетрациклиновый антибиотик)",IF(D56="Сыворотка","Не нормируется",IF(AND(D56="Молоко (метод 1)",L56&lt;0.01),"Соответствует (нормируется как тетрациклиновый антибиотик)",IF(AND(D56="Молоко (метод 2)",L56&lt;0.01),"Соответствует (нормируется как тетрациклиновый антибиотик)",IF(AND(D56="Ткани (метод 1)",L56&lt;0.1),"Соответствует",IF(AND(D56="Ткани (метод 2)",L56&lt;0.1),"Соответствует",IF(AND(D56="Ткани (метод 1)",L56&lt;0.3),"Соответствует для печени птиц и животных, кожи и жира птиц и свиней; не соответствует для мяса",IF(AND(D56="Ткани (метод 2)",L56&lt;0.3),"Соответствует для печени птиц и животных, кожи и жира птиц и свиней; не соответствует для мяса",IF(AND(D56="Ткани (метод 1)",L56&lt;0.6),"Соответствует для почек птиц и животных; не соответствует для мяса",IF(AND(D56="Ткани (метод 2)",L56&lt;0.6),"Соответствует для почек птиц и животных; не соответствует для мяса","Не соответствует")))))))))))</f>
        <v>Соответствует</v>
      </c>
      <c r="N56" s="67"/>
    </row>
    <row r="57" spans="1:14" ht="17.100000000000001" customHeight="1">
      <c r="A57" s="70"/>
      <c r="B57" s="73"/>
      <c r="C57" s="68"/>
      <c r="D57" s="76"/>
      <c r="E57" s="77"/>
      <c r="F57" s="58">
        <v>0.76</v>
      </c>
      <c r="G57" s="22">
        <f t="shared" si="2"/>
        <v>0.52072627612195954</v>
      </c>
      <c r="H57" s="79"/>
      <c r="I57" s="23">
        <f t="shared" si="3"/>
        <v>1.2148556975044624</v>
      </c>
      <c r="J57" s="81"/>
      <c r="K57" s="24">
        <f>(I57/1000)*J56</f>
        <v>2.4297113950089252E-2</v>
      </c>
      <c r="L57" s="64"/>
      <c r="M57" s="66"/>
      <c r="N57" s="68"/>
    </row>
    <row r="58" spans="1:14" ht="17.100000000000001" customHeight="1">
      <c r="A58" s="69">
        <v>15</v>
      </c>
      <c r="B58" s="71">
        <v>6</v>
      </c>
      <c r="C58" s="72"/>
      <c r="D58" s="74" t="s">
        <v>40</v>
      </c>
      <c r="E58" s="75"/>
      <c r="F58" s="58">
        <v>1.33</v>
      </c>
      <c r="G58" s="22">
        <f t="shared" si="2"/>
        <v>0.91127098321342925</v>
      </c>
      <c r="H58" s="78">
        <f t="shared" ref="H58" si="57">IF(OR(F58="",F59=""),"",STDEV(F58:F59)/AVERAGE(F58:F59))</f>
        <v>0.14025258469815821</v>
      </c>
      <c r="I58" s="23">
        <f t="shared" si="3"/>
        <v>0.22915165336872081</v>
      </c>
      <c r="J58" s="80">
        <f t="shared" ref="J58" si="58">IF(D58="Ткани (метод 1)",12,IF(D58="Ткани (метод 2)",20,IF(D58="Молоко (метод 1)",10,IF(D58="Молоко (метод 2)",40,IF(D58="Мед",10,IF(D58="Сыворотка",8,))))))</f>
        <v>10</v>
      </c>
      <c r="K58" s="24">
        <f>(I58/1000)*J58</f>
        <v>2.2915165336872081E-3</v>
      </c>
      <c r="L58" s="63">
        <f t="shared" ref="L58" si="59">AVERAGE(K58:K59)</f>
        <v>3.7118592132771673E-3</v>
      </c>
      <c r="M58" s="65" t="str">
        <f t="shared" ref="M58" si="60">IF(L58=0,"",IF(AND(D58="Мед",L58&lt;0.01),"Соответствует (нормируется как тетрациклиновый антибиотик)",IF(D58="Сыворотка","Не нормируется",IF(AND(D58="Молоко (метод 1)",L58&lt;0.01),"Соответствует (нормируется как тетрациклиновый антибиотик)",IF(AND(D58="Молоко (метод 2)",L58&lt;0.01),"Соответствует (нормируется как тетрациклиновый антибиотик)",IF(AND(D58="Ткани (метод 1)",L58&lt;0.1),"Соответствует",IF(AND(D58="Ткани (метод 2)",L58&lt;0.1),"Соответствует",IF(AND(D58="Ткани (метод 1)",L58&lt;0.3),"Соответствует для печени птиц и животных, кожи и жира птиц и свиней; не соответствует для мяса",IF(AND(D58="Ткани (метод 2)",L58&lt;0.3),"Соответствует для печени птиц и животных, кожи и жира птиц и свиней; не соответствует для мяса",IF(AND(D58="Ткани (метод 1)",L58&lt;0.6),"Соответствует для почек птиц и животных; не соответствует для мяса",IF(AND(D58="Ткани (метод 2)",L58&lt;0.6),"Соответствует для почек птиц и животных; не соответствует для мяса","Не соответствует")))))))))))</f>
        <v>Соответствует (нормируется как тетрациклиновый антибиотик)</v>
      </c>
      <c r="N58" s="67"/>
    </row>
    <row r="59" spans="1:14" ht="17.100000000000001" customHeight="1">
      <c r="A59" s="70"/>
      <c r="B59" s="73"/>
      <c r="C59" s="68"/>
      <c r="D59" s="76"/>
      <c r="E59" s="77"/>
      <c r="F59" s="58">
        <v>1.0900000000000001</v>
      </c>
      <c r="G59" s="22">
        <f t="shared" si="2"/>
        <v>0.74683110654333684</v>
      </c>
      <c r="H59" s="79"/>
      <c r="I59" s="23">
        <f t="shared" si="3"/>
        <v>0.51322018928671265</v>
      </c>
      <c r="J59" s="81"/>
      <c r="K59" s="24">
        <f>(I59/1000)*J58</f>
        <v>5.132201892867126E-3</v>
      </c>
      <c r="L59" s="64"/>
      <c r="M59" s="66"/>
      <c r="N59" s="68"/>
    </row>
    <row r="60" spans="1:14" ht="17.100000000000001" customHeight="1">
      <c r="A60" s="69">
        <v>16</v>
      </c>
      <c r="B60" s="71">
        <v>7</v>
      </c>
      <c r="C60" s="72"/>
      <c r="D60" s="74" t="s">
        <v>45</v>
      </c>
      <c r="E60" s="75"/>
      <c r="F60" s="58">
        <v>1.17</v>
      </c>
      <c r="G60" s="22">
        <f t="shared" si="2"/>
        <v>0.80164439876670091</v>
      </c>
      <c r="H60" s="78">
        <f t="shared" ref="H60" si="61">IF(OR(F60="",F61=""),"",STDEV(F60:F61)/AVERAGE(F60:F61))</f>
        <v>0.10101525445522118</v>
      </c>
      <c r="I60" s="23">
        <f t="shared" si="3"/>
        <v>0.39226252542821577</v>
      </c>
      <c r="J60" s="80">
        <f t="shared" ref="J60" si="62">IF(D60="Ткани (метод 1)",12,IF(D60="Ткани (метод 2)",20,IF(D60="Молоко (метод 1)",10,IF(D60="Молоко (метод 2)",40,IF(D60="Мед",10,IF(D60="Сыворотка",8,))))))</f>
        <v>20</v>
      </c>
      <c r="K60" s="24">
        <f>(I60/1000)*J60</f>
        <v>7.8452505085643155E-3</v>
      </c>
      <c r="L60" s="63">
        <f t="shared" ref="L60" si="63">AVERAGE(K60:K61)</f>
        <v>6.0652260752588278E-3</v>
      </c>
      <c r="M60" s="65" t="str">
        <f t="shared" ref="M60" si="64">IF(L60=0,"",IF(AND(D60="Мед",L60&lt;0.01),"Соответствует (нормируется как тетрациклиновый антибиотик)",IF(D60="Сыворотка","Не нормируется",IF(AND(D60="Молоко (метод 1)",L60&lt;0.01),"Соответствует (нормируется как тетрациклиновый антибиотик)",IF(AND(D60="Молоко (метод 2)",L60&lt;0.01),"Соответствует (нормируется как тетрациклиновый антибиотик)",IF(AND(D60="Ткани (метод 1)",L60&lt;0.1),"Соответствует",IF(AND(D60="Ткани (метод 2)",L60&lt;0.1),"Соответствует",IF(AND(D60="Ткани (метод 1)",L60&lt;0.3),"Соответствует для печени птиц и животных, кожи и жира птиц и свиней; не соответствует для мяса",IF(AND(D60="Ткани (метод 2)",L60&lt;0.3),"Соответствует для печени птиц и животных, кожи и жира птиц и свиней; не соответствует для мяса",IF(AND(D60="Ткани (метод 1)",L60&lt;0.6),"Соответствует для почек птиц и животных; не соответствует для мяса",IF(AND(D60="Ткани (метод 2)",L60&lt;0.6),"Соответствует для почек птиц и животных; не соответствует для мяса","Не соответствует")))))))))))</f>
        <v>Соответствует</v>
      </c>
      <c r="N60" s="67"/>
    </row>
    <row r="61" spans="1:14" ht="17.100000000000001" customHeight="1">
      <c r="A61" s="70"/>
      <c r="B61" s="73"/>
      <c r="C61" s="68"/>
      <c r="D61" s="76"/>
      <c r="E61" s="77"/>
      <c r="F61" s="58">
        <v>1.35</v>
      </c>
      <c r="G61" s="22">
        <f t="shared" si="2"/>
        <v>0.92497430626927035</v>
      </c>
      <c r="H61" s="79"/>
      <c r="I61" s="23">
        <f t="shared" si="3"/>
        <v>0.21426008209766698</v>
      </c>
      <c r="J61" s="81"/>
      <c r="K61" s="24">
        <f>(I61/1000)*J60</f>
        <v>4.2852016419533401E-3</v>
      </c>
      <c r="L61" s="64"/>
      <c r="M61" s="66"/>
      <c r="N61" s="68"/>
    </row>
    <row r="62" spans="1:14" ht="17.100000000000001" customHeight="1">
      <c r="A62" s="69">
        <v>17</v>
      </c>
      <c r="B62" s="71">
        <v>8</v>
      </c>
      <c r="C62" s="72"/>
      <c r="D62" s="74" t="s">
        <v>45</v>
      </c>
      <c r="E62" s="75"/>
      <c r="F62" s="58">
        <v>0.22</v>
      </c>
      <c r="G62" s="22">
        <f t="shared" ref="G62:G93" si="65">IF(F62="","",IF((F62/AVERAGE($D$13:$E$13))=0,"",F62/AVERAGE($D$13:$E$13)))</f>
        <v>0.15073655361425145</v>
      </c>
      <c r="H62" s="78">
        <f t="shared" ref="H62" si="66">IF(OR(F62="",F63=""),"",STDEV(F62:F63)/AVERAGE(F62:F63))</f>
        <v>0.76603234628542649</v>
      </c>
      <c r="I62" s="23">
        <f t="shared" si="3"/>
        <v>4.6075526726854088</v>
      </c>
      <c r="J62" s="80">
        <f t="shared" ref="J62" si="67">IF(D62="Ткани (метод 1)",12,IF(D62="Ткани (метод 2)",20,IF(D62="Молоко (метод 1)",10,IF(D62="Молоко (метод 2)",40,IF(D62="Мед",10,IF(D62="Сыворотка",8,))))))</f>
        <v>20</v>
      </c>
      <c r="K62" s="24">
        <f>(I62/1000)*J62</f>
        <v>9.2151053453708179E-2</v>
      </c>
      <c r="L62" s="63">
        <f t="shared" ref="L62" si="68">AVERAGE(K62:K63)</f>
        <v>5.8843981475372995E-2</v>
      </c>
      <c r="M62" s="65" t="str">
        <f t="shared" ref="M62" si="69">IF(L62=0,"",IF(AND(D62="Мед",L62&lt;0.01),"Соответствует (нормируется как тетрациклиновый антибиотик)",IF(D62="Сыворотка","Не нормируется",IF(AND(D62="Молоко (метод 1)",L62&lt;0.01),"Соответствует (нормируется как тетрациклиновый антибиотик)",IF(AND(D62="Молоко (метод 2)",L62&lt;0.01),"Соответствует (нормируется как тетрациклиновый антибиотик)",IF(AND(D62="Ткани (метод 1)",L62&lt;0.1),"Соответствует",IF(AND(D62="Ткани (метод 2)",L62&lt;0.1),"Соответствует",IF(AND(D62="Ткани (метод 1)",L62&lt;0.3),"Соответствует для печени птиц и животных, кожи и жира птиц и свиней; не соответствует для мяса",IF(AND(D62="Ткани (метод 2)",L62&lt;0.3),"Соответствует для печени птиц и животных, кожи и жира птиц и свиней; не соответствует для мяса",IF(AND(D62="Ткани (метод 1)",L62&lt;0.6),"Соответствует для почек птиц и животных; не соответствует для мяса",IF(AND(D62="Ткани (метод 2)",L62&lt;0.6),"Соответствует для почек птиц и животных; не соответствует для мяса","Не соответствует")))))))))))</f>
        <v>Соответствует</v>
      </c>
      <c r="N62" s="67"/>
    </row>
    <row r="63" spans="1:14" ht="17.100000000000001" customHeight="1">
      <c r="A63" s="70"/>
      <c r="B63" s="73"/>
      <c r="C63" s="68"/>
      <c r="D63" s="76"/>
      <c r="E63" s="77"/>
      <c r="F63" s="58">
        <v>0.74</v>
      </c>
      <c r="G63" s="22">
        <f t="shared" si="65"/>
        <v>0.50702295306611855</v>
      </c>
      <c r="H63" s="79"/>
      <c r="I63" s="23">
        <f t="shared" si="3"/>
        <v>1.2768454748518903</v>
      </c>
      <c r="J63" s="81"/>
      <c r="K63" s="24">
        <f>(I63/1000)*J62</f>
        <v>2.5536909497037803E-2</v>
      </c>
      <c r="L63" s="64"/>
      <c r="M63" s="66"/>
      <c r="N63" s="68"/>
    </row>
    <row r="64" spans="1:14" ht="17.100000000000001" customHeight="1">
      <c r="A64" s="69">
        <v>18</v>
      </c>
      <c r="B64" s="71">
        <v>9</v>
      </c>
      <c r="C64" s="72"/>
      <c r="D64" s="74" t="s">
        <v>45</v>
      </c>
      <c r="E64" s="75"/>
      <c r="F64" s="58">
        <v>0.55000000000000004</v>
      </c>
      <c r="G64" s="22">
        <f t="shared" si="65"/>
        <v>0.37684138403562867</v>
      </c>
      <c r="H64" s="78">
        <f t="shared" ref="H64" si="70">IF(OR(F64="",F65=""),"",STDEV(F64:F65)/AVERAGE(F64:F65))</f>
        <v>6.1487546190134489E-2</v>
      </c>
      <c r="I64" s="23">
        <f t="shared" si="3"/>
        <v>2.0456847058547303</v>
      </c>
      <c r="J64" s="80">
        <f t="shared" ref="J64" si="71">IF(D64="Ткани (метод 1)",12,IF(D64="Ткани (метод 2)",20,IF(D64="Молоко (метод 1)",10,IF(D64="Молоко (метод 2)",40,IF(D64="Мед",10,IF(D64="Сыворотка",8,))))))</f>
        <v>20</v>
      </c>
      <c r="K64" s="24">
        <f>(I64/1000)*J64</f>
        <v>4.0913694117094612E-2</v>
      </c>
      <c r="L64" s="63">
        <f t="shared" ref="L64" si="72">AVERAGE(K64:K65)</f>
        <v>3.8545643284769171E-2</v>
      </c>
      <c r="M64" s="65" t="str">
        <f t="shared" ref="M64" si="73">IF(L64=0,"",IF(AND(D64="Мед",L64&lt;0.01),"Соответствует (нормируется как тетрациклиновый антибиотик)",IF(D64="Сыворотка","Не нормируется",IF(AND(D64="Молоко (метод 1)",L64&lt;0.01),"Соответствует (нормируется как тетрациклиновый антибиотик)",IF(AND(D64="Молоко (метод 2)",L64&lt;0.01),"Соответствует (нормируется как тетрациклиновый антибиотик)",IF(AND(D64="Ткани (метод 1)",L64&lt;0.1),"Соответствует",IF(AND(D64="Ткани (метод 2)",L64&lt;0.1),"Соответствует",IF(AND(D64="Ткани (метод 1)",L64&lt;0.3),"Соответствует для печени птиц и животных, кожи и жира птиц и свиней; не соответствует для мяса",IF(AND(D64="Ткани (метод 2)",L64&lt;0.3),"Соответствует для печени птиц и животных, кожи и жира птиц и свиней; не соответствует для мяса",IF(AND(D64="Ткани (метод 1)",L64&lt;0.6),"Соответствует для почек птиц и животных; не соответствует для мяса",IF(AND(D64="Ткани (метод 2)",L64&lt;0.6),"Соответствует для почек птиц и животных; не соответствует для мяса","Не соответствует")))))))))))</f>
        <v>Соответствует</v>
      </c>
      <c r="N64" s="67"/>
    </row>
    <row r="65" spans="1:14" ht="17.100000000000001" customHeight="1">
      <c r="A65" s="70"/>
      <c r="B65" s="73"/>
      <c r="C65" s="68"/>
      <c r="D65" s="76"/>
      <c r="E65" s="77"/>
      <c r="F65" s="58">
        <v>0.6</v>
      </c>
      <c r="G65" s="22">
        <f t="shared" si="65"/>
        <v>0.41109969167523125</v>
      </c>
      <c r="H65" s="79"/>
      <c r="I65" s="23">
        <f t="shared" si="3"/>
        <v>1.8088796226221859</v>
      </c>
      <c r="J65" s="81"/>
      <c r="K65" s="24">
        <f>(I65/1000)*J64</f>
        <v>3.6177592452443723E-2</v>
      </c>
      <c r="L65" s="64"/>
      <c r="M65" s="66"/>
      <c r="N65" s="68"/>
    </row>
    <row r="66" spans="1:14" ht="17.100000000000001" customHeight="1">
      <c r="A66" s="69">
        <v>19</v>
      </c>
      <c r="B66" s="71">
        <v>1</v>
      </c>
      <c r="C66" s="72"/>
      <c r="D66" s="74" t="s">
        <v>13</v>
      </c>
      <c r="E66" s="75"/>
      <c r="F66" s="58">
        <v>1.25</v>
      </c>
      <c r="G66" s="22">
        <f t="shared" si="65"/>
        <v>0.85645769099006508</v>
      </c>
      <c r="H66" s="78">
        <f t="shared" ref="H66" si="74">IF(OR(F66="",F67=""),"",STDEV(F66:F67)/AVERAGE(F66:F67))</f>
        <v>0.19284730395996638</v>
      </c>
      <c r="I66" s="23">
        <f t="shared" si="3"/>
        <v>0.29981261857444486</v>
      </c>
      <c r="J66" s="80">
        <f t="shared" ref="J66" si="75">IF(D66="Ткани (метод 1)",12,IF(D66="Ткани (метод 2)",20,IF(D66="Молоко (метод 1)",10,IF(D66="Молоко (метод 2)",40,IF(D66="Мед",10,IF(D66="Сыворотка",8,))))))</f>
        <v>10</v>
      </c>
      <c r="K66" s="24">
        <f t="shared" si="6"/>
        <v>2.9981261857444487E-3</v>
      </c>
      <c r="L66" s="63">
        <f t="shared" ref="L66" si="76">AVERAGE(K66:K67)</f>
        <v>5.2849274864570205E-3</v>
      </c>
      <c r="M66" s="65" t="str">
        <f t="shared" ref="M66" si="77">IF(L66=0,"",IF(AND(D66="Мед",L66&lt;0.01),"Соответствует (нормируется как тетрациклиновый антибиотик)",IF(D66="Сыворотка","Не нормируется",IF(AND(D66="Молоко (метод 1)",L66&lt;0.01),"Соответствует (нормируется как тетрациклиновый антибиотик)",IF(AND(D66="Молоко (метод 2)",L66&lt;0.01),"Соответствует (нормируется как тетрациклиновый антибиотик)",IF(AND(D66="Ткани (метод 1)",L66&lt;0.1),"Соответствует",IF(AND(D66="Ткани (метод 2)",L66&lt;0.1),"Соответствует",IF(AND(D66="Ткани (метод 1)",L66&lt;0.3),"Соответствует для печени птиц и животных, кожи и жира птиц и свиней; не соответствует для мяса",IF(AND(D66="Ткани (метод 2)",L66&lt;0.3),"Соответствует для печени птиц и животных, кожи и жира птиц и свиней; не соответствует для мяса",IF(AND(D66="Ткани (метод 1)",L66&lt;0.6),"Соответствует для почек птиц и животных; не соответствует для мяса",IF(AND(D66="Ткани (метод 2)",L66&lt;0.6),"Соответствует для почек птиц и животных; не соответствует для мяса","Не соответствует")))))))))))</f>
        <v>Соответствует (нормируется как тетрациклиновый антибиотик)</v>
      </c>
      <c r="N66" s="67"/>
    </row>
    <row r="67" spans="1:14" ht="17.100000000000001" customHeight="1">
      <c r="A67" s="70"/>
      <c r="B67" s="73"/>
      <c r="C67" s="68"/>
      <c r="D67" s="76"/>
      <c r="E67" s="77"/>
      <c r="F67" s="58">
        <v>0.95</v>
      </c>
      <c r="G67" s="22">
        <f t="shared" si="65"/>
        <v>0.65090784515244948</v>
      </c>
      <c r="H67" s="79"/>
      <c r="I67" s="23">
        <f t="shared" si="3"/>
        <v>0.75717287871695915</v>
      </c>
      <c r="J67" s="81"/>
      <c r="K67" s="24">
        <f>(I67/1000)*J66</f>
        <v>7.5717287871695915E-3</v>
      </c>
      <c r="L67" s="64"/>
      <c r="M67" s="66"/>
      <c r="N67" s="68"/>
    </row>
    <row r="68" spans="1:14" ht="17.100000000000001" customHeight="1">
      <c r="A68" s="69">
        <v>20</v>
      </c>
      <c r="B68" s="71">
        <v>2</v>
      </c>
      <c r="C68" s="72"/>
      <c r="D68" s="74" t="s">
        <v>45</v>
      </c>
      <c r="E68" s="75"/>
      <c r="F68" s="58">
        <v>0.55000000000000004</v>
      </c>
      <c r="G68" s="22">
        <f t="shared" si="65"/>
        <v>0.37684138403562867</v>
      </c>
      <c r="H68" s="78">
        <f t="shared" ref="H68" si="78">IF(OR(F68="",F69=""),"",STDEV(F68:F69)/AVERAGE(F68:F69))</f>
        <v>0.33369084055994341</v>
      </c>
      <c r="I68" s="23">
        <f t="shared" si="3"/>
        <v>2.0456847058547303</v>
      </c>
      <c r="J68" s="80">
        <f t="shared" ref="J68" si="79">IF(D68="Ткани (метод 1)",12,IF(D68="Ткани (метод 2)",20,IF(D68="Молоко (метод 1)",10,IF(D68="Молоко (метод 2)",40,IF(D68="Мед",10,IF(D68="Сыворотка",8,))))))</f>
        <v>20</v>
      </c>
      <c r="K68" s="24">
        <f t="shared" si="6"/>
        <v>4.0913694117094612E-2</v>
      </c>
      <c r="L68" s="63">
        <f t="shared" ref="L68" si="80">AVERAGE(K68:K69)</f>
        <v>5.4752622917918686E-2</v>
      </c>
      <c r="M68" s="65" t="str">
        <f t="shared" ref="M68" si="81">IF(L68=0,"",IF(AND(D68="Мед",L68&lt;0.01),"Соответствует (нормируется как тетрациклиновый антибиотик)",IF(D68="Сыворотка","Не нормируется",IF(AND(D68="Молоко (метод 1)",L68&lt;0.01),"Соответствует (нормируется как тетрациклиновый антибиотик)",IF(AND(D68="Молоко (метод 2)",L68&lt;0.01),"Соответствует (нормируется как тетрациклиновый антибиотик)",IF(AND(D68="Ткани (метод 1)",L68&lt;0.1),"Соответствует",IF(AND(D68="Ткани (метод 2)",L68&lt;0.1),"Соответствует",IF(AND(D68="Ткани (метод 1)",L68&lt;0.3),"Соответствует для печени птиц и животных, кожи и жира птиц и свиней; не соответствует для мяса",IF(AND(D68="Ткани (метод 2)",L68&lt;0.3),"Соответствует для печени птиц и животных, кожи и жира птиц и свиней; не соответствует для мяса",IF(AND(D68="Ткани (метод 1)",L68&lt;0.6),"Соответствует для почек птиц и животных; не соответствует для мяса",IF(AND(D68="Ткани (метод 2)",L68&lt;0.6),"Соответствует для почек птиц и животных; не соответствует для мяса","Не соответствует")))))))))))</f>
        <v>Соответствует</v>
      </c>
      <c r="N68" s="67"/>
    </row>
    <row r="69" spans="1:14" ht="17.100000000000001" customHeight="1">
      <c r="A69" s="70"/>
      <c r="B69" s="73"/>
      <c r="C69" s="68"/>
      <c r="D69" s="76"/>
      <c r="E69" s="77"/>
      <c r="F69" s="58">
        <v>0.34</v>
      </c>
      <c r="G69" s="22">
        <f t="shared" si="65"/>
        <v>0.23295649194929771</v>
      </c>
      <c r="H69" s="79"/>
      <c r="I69" s="23">
        <f t="shared" si="3"/>
        <v>3.4295775859371385</v>
      </c>
      <c r="J69" s="81"/>
      <c r="K69" s="24">
        <f>(I69/1000)*J68</f>
        <v>6.859155171874276E-2</v>
      </c>
      <c r="L69" s="64"/>
      <c r="M69" s="66"/>
      <c r="N69" s="68"/>
    </row>
    <row r="70" spans="1:14" ht="17.100000000000001" customHeight="1">
      <c r="A70" s="69">
        <v>21</v>
      </c>
      <c r="B70" s="71">
        <v>3</v>
      </c>
      <c r="C70" s="72"/>
      <c r="D70" s="74" t="s">
        <v>45</v>
      </c>
      <c r="E70" s="75"/>
      <c r="F70" s="58">
        <v>0.28999999999999998</v>
      </c>
      <c r="G70" s="22">
        <f t="shared" si="65"/>
        <v>0.19869818430969508</v>
      </c>
      <c r="H70" s="78">
        <f t="shared" ref="H70" si="82">IF(OR(F70="",F71=""),"",STDEV(F70:F71)/AVERAGE(F70:F71))</f>
        <v>0.75801846943197904</v>
      </c>
      <c r="I70" s="23">
        <f t="shared" si="3"/>
        <v>3.8785524074418531</v>
      </c>
      <c r="J70" s="80">
        <f t="shared" ref="J70" si="83">IF(D70="Ткани (метод 1)",12,IF(D70="Ткани (метод 2)",20,IF(D70="Молоко (метод 1)",10,IF(D70="Молоко (метод 2)",40,IF(D70="Мед",10,IF(D70="Сыворотка",8,))))))</f>
        <v>20</v>
      </c>
      <c r="K70" s="24">
        <f t="shared" si="6"/>
        <v>7.7571048148837057E-2</v>
      </c>
      <c r="L70" s="63">
        <f t="shared" ref="L70" si="84">AVERAGE(K70:K71)</f>
        <v>4.6171165624793863E-2</v>
      </c>
      <c r="M70" s="65" t="str">
        <f t="shared" ref="M70" si="85">IF(L70=0,"",IF(AND(D70="Мед",L70&lt;0.01),"Соответствует (нормируется как тетрациклиновый антибиотик)",IF(D70="Сыворотка","Не нормируется",IF(AND(D70="Молоко (метод 1)",L70&lt;0.01),"Соответствует (нормируется как тетрациклиновый антибиотик)",IF(AND(D70="Молоко (метод 2)",L70&lt;0.01),"Соответствует (нормируется как тетрациклиновый антибиотик)",IF(AND(D70="Ткани (метод 1)",L70&lt;0.1),"Соответствует",IF(AND(D70="Ткани (метод 2)",L70&lt;0.1),"Соответствует",IF(AND(D70="Ткани (метод 1)",L70&lt;0.3),"Соответствует для печени птиц и животных, кожи и жира птиц и свиней; не соответствует для мяса",IF(AND(D70="Ткани (метод 2)",L70&lt;0.3),"Соответствует для печени птиц и животных, кожи и жира птиц и свиней; не соответствует для мяса",IF(AND(D70="Ткани (метод 1)",L70&lt;0.6),"Соответствует для почек птиц и животных; не соответствует для мяса",IF(AND(D70="Ткани (метод 2)",L70&lt;0.6),"Соответствует для почек птиц и животных; не соответствует для мяса","Не соответствует")))))))))))</f>
        <v>Соответствует</v>
      </c>
      <c r="N70" s="67"/>
    </row>
    <row r="71" spans="1:14" ht="17.100000000000001" customHeight="1">
      <c r="A71" s="70"/>
      <c r="B71" s="73"/>
      <c r="C71" s="68"/>
      <c r="D71" s="76"/>
      <c r="E71" s="77"/>
      <c r="F71" s="58">
        <v>0.96</v>
      </c>
      <c r="G71" s="22">
        <f t="shared" si="65"/>
        <v>0.65775950668036998</v>
      </c>
      <c r="H71" s="79"/>
      <c r="I71" s="23">
        <f t="shared" si="3"/>
        <v>0.73856415503753359</v>
      </c>
      <c r="J71" s="81"/>
      <c r="K71" s="24">
        <f>(I71/1000)*J70</f>
        <v>1.4771283100750673E-2</v>
      </c>
      <c r="L71" s="64"/>
      <c r="M71" s="66"/>
      <c r="N71" s="68"/>
    </row>
    <row r="72" spans="1:14" ht="17.100000000000001" customHeight="1">
      <c r="A72" s="69">
        <v>22</v>
      </c>
      <c r="B72" s="71">
        <v>4</v>
      </c>
      <c r="C72" s="72"/>
      <c r="D72" s="74" t="s">
        <v>45</v>
      </c>
      <c r="E72" s="75"/>
      <c r="F72" s="58">
        <v>0.37</v>
      </c>
      <c r="G72" s="22">
        <f t="shared" si="65"/>
        <v>0.25351147653305928</v>
      </c>
      <c r="H72" s="78">
        <f t="shared" ref="H72" si="86">IF(OR(F72="",F73=""),"",STDEV(F72:F73)/AVERAGE(F72:F73))</f>
        <v>0.42178299228671201</v>
      </c>
      <c r="I72" s="23">
        <f t="shared" si="3"/>
        <v>3.1855411022068059</v>
      </c>
      <c r="J72" s="80">
        <f t="shared" ref="J72" si="87">IF(D72="Ткани (метод 1)",12,IF(D72="Ткани (метод 2)",20,IF(D72="Молоко (метод 1)",10,IF(D72="Молоко (метод 2)",40,IF(D72="Мед",10,IF(D72="Сыворотка",8,))))))</f>
        <v>20</v>
      </c>
      <c r="K72" s="24">
        <f t="shared" si="6"/>
        <v>6.3710822044136126E-2</v>
      </c>
      <c r="L72" s="63">
        <f t="shared" ref="L72" si="88">AVERAGE(K72:K73)</f>
        <v>8.0255027630339565E-2</v>
      </c>
      <c r="M72" s="65" t="str">
        <f t="shared" ref="M72" si="89">IF(L72=0,"",IF(AND(D72="Мед",L72&lt;0.01),"Соответствует (нормируется как тетрациклиновый антибиотик)",IF(D72="Сыворотка","Не нормируется",IF(AND(D72="Молоко (метод 1)",L72&lt;0.01),"Соответствует (нормируется как тетрациклиновый антибиотик)",IF(AND(D72="Молоко (метод 2)",L72&lt;0.01),"Соответствует (нормируется как тетрациклиновый антибиотик)",IF(AND(D72="Ткани (метод 1)",L72&lt;0.1),"Соответствует",IF(AND(D72="Ткани (метод 2)",L72&lt;0.1),"Соответствует",IF(AND(D72="Ткани (метод 1)",L72&lt;0.3),"Соответствует для печени птиц и животных, кожи и жира птиц и свиней; не соответствует для мяса",IF(AND(D72="Ткани (метод 2)",L72&lt;0.3),"Соответствует для печени птиц и животных, кожи и жира птиц и свиней; не соответствует для мяса",IF(AND(D72="Ткани (метод 1)",L72&lt;0.6),"Соответствует для почек птиц и животных; не соответствует для мяса",IF(AND(D72="Ткани (метод 2)",L72&lt;0.6),"Соответствует для почек птиц и животных; не соответствует для мяса","Не соответствует")))))))))))</f>
        <v>Соответствует</v>
      </c>
      <c r="N72" s="67"/>
    </row>
    <row r="73" spans="1:14" ht="17.100000000000001" customHeight="1">
      <c r="A73" s="70"/>
      <c r="B73" s="73"/>
      <c r="C73" s="68"/>
      <c r="D73" s="76"/>
      <c r="E73" s="77"/>
      <c r="F73" s="58">
        <v>0.2</v>
      </c>
      <c r="G73" s="22">
        <f t="shared" si="65"/>
        <v>0.13703323055841041</v>
      </c>
      <c r="H73" s="79"/>
      <c r="I73" s="23">
        <f t="shared" si="3"/>
        <v>4.839961660827151</v>
      </c>
      <c r="J73" s="81"/>
      <c r="K73" s="24">
        <f>(I73/1000)*J72</f>
        <v>9.6799233216543018E-2</v>
      </c>
      <c r="L73" s="64"/>
      <c r="M73" s="66"/>
      <c r="N73" s="68"/>
    </row>
    <row r="74" spans="1:14" ht="17.100000000000001" customHeight="1">
      <c r="A74" s="69">
        <v>23</v>
      </c>
      <c r="B74" s="71">
        <v>5</v>
      </c>
      <c r="C74" s="72"/>
      <c r="D74" s="74" t="s">
        <v>45</v>
      </c>
      <c r="E74" s="75"/>
      <c r="F74" s="58">
        <v>0.57999999999999996</v>
      </c>
      <c r="G74" s="22">
        <f t="shared" si="65"/>
        <v>0.39739636861939015</v>
      </c>
      <c r="H74" s="78">
        <f t="shared" ref="H74" si="90">IF(OR(F74="",F75=""),"",STDEV(F74:F75)/AVERAGE(F74:F75))</f>
        <v>0.55079896639794257</v>
      </c>
      <c r="I74" s="23">
        <f t="shared" si="3"/>
        <v>1.9001210934481332</v>
      </c>
      <c r="J74" s="80">
        <f t="shared" ref="J74" si="91">IF(D74="Ткани (метод 1)",12,IF(D74="Ткани (метод 2)",20,IF(D74="Молоко (метод 1)",10,IF(D74="Молоко (метод 2)",40,IF(D74="Мед",10,IF(D74="Сыворотка",8,))))))</f>
        <v>20</v>
      </c>
      <c r="K74" s="24">
        <f t="shared" si="6"/>
        <v>3.800242186896266E-2</v>
      </c>
      <c r="L74" s="63">
        <f t="shared" ref="L74" si="92">AVERAGE(K74:K75)</f>
        <v>2.1371022742846413E-2</v>
      </c>
      <c r="M74" s="65" t="str">
        <f t="shared" ref="M74" si="93">IF(L74=0,"",IF(AND(D74="Мед",L74&lt;0.01),"Соответствует (нормируется как тетрациклиновый антибиотик)",IF(D74="Сыворотка","Не нормируется",IF(AND(D74="Молоко (метод 1)",L74&lt;0.01),"Соответствует (нормируется как тетрациклиновый антибиотик)",IF(AND(D74="Молоко (метод 2)",L74&lt;0.01),"Соответствует (нормируется как тетрациклиновый антибиотик)",IF(AND(D74="Ткани (метод 1)",L74&lt;0.1),"Соответствует",IF(AND(D74="Ткани (метод 2)",L74&lt;0.1),"Соответствует",IF(AND(D74="Ткани (метод 1)",L74&lt;0.3),"Соответствует для печени птиц и животных, кожи и жира птиц и свиней; не соответствует для мяса",IF(AND(D74="Ткани (метод 2)",L74&lt;0.3),"Соответствует для печени птиц и животных, кожи и жира птиц и свиней; не соответствует для мяса",IF(AND(D74="Ткани (метод 1)",L74&lt;0.6),"Соответствует для почек птиц и животных; не соответствует для мяса",IF(AND(D74="Ткани (метод 2)",L74&lt;0.6),"Соответствует для почек птиц и животных; не соответствует для мяса","Не соответствует")))))))))))</f>
        <v>Соответствует</v>
      </c>
      <c r="N74" s="67"/>
    </row>
    <row r="75" spans="1:14" ht="17.100000000000001" customHeight="1">
      <c r="A75" s="70"/>
      <c r="B75" s="73"/>
      <c r="C75" s="68"/>
      <c r="D75" s="76"/>
      <c r="E75" s="77"/>
      <c r="F75" s="58">
        <v>1.32</v>
      </c>
      <c r="G75" s="22">
        <f t="shared" si="65"/>
        <v>0.90441932168550876</v>
      </c>
      <c r="H75" s="79"/>
      <c r="I75" s="23">
        <f t="shared" si="3"/>
        <v>0.23698118083650807</v>
      </c>
      <c r="J75" s="81"/>
      <c r="K75" s="24">
        <f>(I75/1000)*J74</f>
        <v>4.7396236167301618E-3</v>
      </c>
      <c r="L75" s="64"/>
      <c r="M75" s="66"/>
      <c r="N75" s="68"/>
    </row>
    <row r="76" spans="1:14" ht="17.100000000000001" customHeight="1">
      <c r="A76" s="69">
        <v>24</v>
      </c>
      <c r="B76" s="71">
        <v>6</v>
      </c>
      <c r="C76" s="72"/>
      <c r="D76" s="74" t="s">
        <v>45</v>
      </c>
      <c r="E76" s="75"/>
      <c r="F76" s="58">
        <v>1.24</v>
      </c>
      <c r="G76" s="22">
        <f t="shared" si="65"/>
        <v>0.84960602946214459</v>
      </c>
      <c r="H76" s="78">
        <f t="shared" ref="H76" si="94">IF(OR(F76="",F77=""),"",STDEV(F76:F77)/AVERAGE(F76:F77))</f>
        <v>0.92395286075042227</v>
      </c>
      <c r="I76" s="23">
        <f t="shared" si="3"/>
        <v>0.31005645097892121</v>
      </c>
      <c r="J76" s="80">
        <f t="shared" ref="J76" si="95">IF(D76="Ткани (метод 1)",12,IF(D76="Ткани (метод 2)",20,IF(D76="Молоко (метод 1)",10,IF(D76="Молоко (метод 2)",40,IF(D76="Мед",10,IF(D76="Сыворотка",8,))))))</f>
        <v>20</v>
      </c>
      <c r="K76" s="24">
        <f t="shared" si="6"/>
        <v>6.2011290195784245E-3</v>
      </c>
      <c r="L76" s="63">
        <f t="shared" ref="L76" si="96">AVERAGE(K76:K77)</f>
        <v>4.4857352369880546E-2</v>
      </c>
      <c r="M76" s="65" t="str">
        <f t="shared" ref="M76" si="97">IF(L76=0,"",IF(AND(D76="Мед",L76&lt;0.01),"Соответствует (нормируется как тетрациклиновый антибиотик)",IF(D76="Сыворотка","Не нормируется",IF(AND(D76="Молоко (метод 1)",L76&lt;0.01),"Соответствует (нормируется как тетрациклиновый антибиотик)",IF(AND(D76="Молоко (метод 2)",L76&lt;0.01),"Соответствует (нормируется как тетрациклиновый антибиотик)",IF(AND(D76="Ткани (метод 1)",L76&lt;0.1),"Соответствует",IF(AND(D76="Ткани (метод 2)",L76&lt;0.1),"Соответствует",IF(AND(D76="Ткани (метод 1)",L76&lt;0.3),"Соответствует для печени птиц и животных, кожи и жира птиц и свиней; не соответствует для мяса",IF(AND(D76="Ткани (метод 2)",L76&lt;0.3),"Соответствует для печени птиц и животных, кожи и жира птиц и свиней; не соответствует для мяса",IF(AND(D76="Ткани (метод 1)",L76&lt;0.6),"Соответствует для почек птиц и животных; не соответствует для мяса",IF(AND(D76="Ткани (метод 2)",L76&lt;0.6),"Соответствует для почек птиц и животных; не соответствует для мяса","Не соответствует")))))))))))</f>
        <v>Соответствует</v>
      </c>
      <c r="N76" s="67"/>
    </row>
    <row r="77" spans="1:14" ht="17.100000000000001" customHeight="1">
      <c r="A77" s="70"/>
      <c r="B77" s="73"/>
      <c r="C77" s="68"/>
      <c r="D77" s="76"/>
      <c r="E77" s="77"/>
      <c r="F77" s="58">
        <v>0.26</v>
      </c>
      <c r="G77" s="22">
        <f t="shared" si="65"/>
        <v>0.17814319972593354</v>
      </c>
      <c r="H77" s="79"/>
      <c r="I77" s="23">
        <f t="shared" si="3"/>
        <v>4.1756787860091329</v>
      </c>
      <c r="J77" s="81"/>
      <c r="K77" s="24">
        <f>(I77/1000)*J76</f>
        <v>8.351357572018267E-2</v>
      </c>
      <c r="L77" s="64"/>
      <c r="M77" s="66"/>
      <c r="N77" s="68"/>
    </row>
    <row r="78" spans="1:14" ht="17.100000000000001" customHeight="1">
      <c r="A78" s="69">
        <v>25</v>
      </c>
      <c r="B78" s="71">
        <v>7</v>
      </c>
      <c r="C78" s="72"/>
      <c r="D78" s="74" t="s">
        <v>45</v>
      </c>
      <c r="E78" s="75"/>
      <c r="F78" s="58">
        <v>0.91</v>
      </c>
      <c r="G78" s="22">
        <f t="shared" si="65"/>
        <v>0.6235011990407674</v>
      </c>
      <c r="H78" s="78">
        <f t="shared" ref="H78" si="98">IF(OR(F78="",F79=""),"",STDEV(F78:F79)/AVERAGE(F78:F79))</f>
        <v>0.32488689946408961</v>
      </c>
      <c r="I78" s="23">
        <f t="shared" si="3"/>
        <v>0.83641602178820751</v>
      </c>
      <c r="J78" s="80">
        <f t="shared" ref="J78" si="99">IF(D78="Ткани (метод 1)",12,IF(D78="Ткани (метод 2)",20,IF(D78="Молоко (метод 1)",10,IF(D78="Молоко (метод 2)",40,IF(D78="Мед",10,IF(D78="Сыворотка",8,))))))</f>
        <v>20</v>
      </c>
      <c r="K78" s="24">
        <f>(I78/1000)*J78</f>
        <v>1.6728320435764152E-2</v>
      </c>
      <c r="L78" s="63">
        <f t="shared" ref="L78" si="100">AVERAGE(K78:K79)</f>
        <v>2.7838694717235504E-2</v>
      </c>
      <c r="M78" s="65" t="str">
        <f t="shared" ref="M78" si="101">IF(L78=0,"",IF(AND(D78="Мед",L78&lt;0.01),"Соответствует (нормируется как тетрациклиновый антибиотик)",IF(D78="Сыворотка","Не нормируется",IF(AND(D78="Молоко (метод 1)",L78&lt;0.01),"Соответствует (нормируется как тетрациклиновый антибиотик)",IF(AND(D78="Молоко (метод 2)",L78&lt;0.01),"Соответствует (нормируется как тетрациклиновый антибиотик)",IF(AND(D78="Ткани (метод 1)",L78&lt;0.1),"Соответствует",IF(AND(D78="Ткани (метод 2)",L78&lt;0.1),"Соответствует",IF(AND(D78="Ткани (метод 1)",L78&lt;0.3),"Соответствует для печени птиц и животных, кожи и жира птиц и свиней; не соответствует для мяса",IF(AND(D78="Ткани (метод 2)",L78&lt;0.3),"Соответствует для печени птиц и животных, кожи и жира птиц и свиней; не соответствует для мяса",IF(AND(D78="Ткани (метод 1)",L78&lt;0.6),"Соответствует для почек птиц и животных; не соответствует для мяса",IF(AND(D78="Ткани (метод 2)",L78&lt;0.6),"Соответствует для почек птиц и животных; не соответствует для мяса","Не соответствует")))))))))))</f>
        <v>Соответствует</v>
      </c>
      <c r="N78" s="67"/>
    </row>
    <row r="79" spans="1:14" ht="17.100000000000001" customHeight="1">
      <c r="A79" s="70"/>
      <c r="B79" s="73"/>
      <c r="C79" s="68"/>
      <c r="D79" s="76"/>
      <c r="E79" s="77"/>
      <c r="F79" s="58">
        <v>0.56999999999999995</v>
      </c>
      <c r="G79" s="22">
        <f t="shared" si="65"/>
        <v>0.39054470709146966</v>
      </c>
      <c r="H79" s="79"/>
      <c r="I79" s="23">
        <f t="shared" si="3"/>
        <v>1.9474534499353426</v>
      </c>
      <c r="J79" s="81"/>
      <c r="K79" s="24">
        <f>(I79/1000)*J78</f>
        <v>3.8949068998706857E-2</v>
      </c>
      <c r="L79" s="64"/>
      <c r="M79" s="66"/>
      <c r="N79" s="68"/>
    </row>
    <row r="80" spans="1:14" ht="17.100000000000001" customHeight="1">
      <c r="A80" s="69">
        <v>26</v>
      </c>
      <c r="B80" s="71">
        <v>8</v>
      </c>
      <c r="C80" s="72"/>
      <c r="D80" s="74" t="s">
        <v>45</v>
      </c>
      <c r="E80" s="75"/>
      <c r="F80" s="58">
        <v>1.43</v>
      </c>
      <c r="G80" s="22">
        <f t="shared" si="65"/>
        <v>0.97978759849263442</v>
      </c>
      <c r="H80" s="78">
        <f t="shared" ref="H80" si="102">IF(OR(F80="",F81=""),"",STDEV(F80:F81)/AVERAGE(F80:F81))</f>
        <v>0.51181062257311982</v>
      </c>
      <c r="I80" s="23">
        <f t="shared" si="3"/>
        <v>0.16376246035624084</v>
      </c>
      <c r="J80" s="80">
        <f t="shared" ref="J80" si="103">IF(D80="Ткани (метод 1)",12,IF(D80="Ткани (метод 2)",20,IF(D80="Молоко (метод 1)",10,IF(D80="Молоко (метод 2)",40,IF(D80="Мед",10,IF(D80="Сыворотка",8,))))))</f>
        <v>20</v>
      </c>
      <c r="K80" s="24">
        <f t="shared" si="6"/>
        <v>3.2752492071248165E-3</v>
      </c>
      <c r="L80" s="63">
        <f t="shared" ref="L80" si="104">AVERAGE(K80:K81)</f>
        <v>1.6835612899985149E-2</v>
      </c>
      <c r="M80" s="65" t="str">
        <f t="shared" ref="M80" si="105">IF(L80=0,"",IF(AND(D80="Мед",L80&lt;0.01),"Соответствует (нормируется как тетрациклиновый антибиотик)",IF(D80="Сыворотка","Не нормируется",IF(AND(D80="Молоко (метод 1)",L80&lt;0.01),"Соответствует (нормируется как тетрациклиновый антибиотик)",IF(AND(D80="Молоко (метод 2)",L80&lt;0.01),"Соответствует (нормируется как тетрациклиновый антибиотик)",IF(AND(D80="Ткани (метод 1)",L80&lt;0.1),"Соответствует",IF(AND(D80="Ткани (метод 2)",L80&lt;0.1),"Соответствует",IF(AND(D80="Ткани (метод 1)",L80&lt;0.3),"Соответствует для печени птиц и животных, кожи и жира птиц и свиней; не соответствует для мяса",IF(AND(D80="Ткани (метод 2)",L80&lt;0.3),"Соответствует для печени птиц и животных, кожи и жира птиц и свиней; не соответствует для мяса",IF(AND(D80="Ткани (метод 1)",L80&lt;0.6),"Соответствует для почек птиц и животных; не соответствует для мяса",IF(AND(D80="Ткани (метод 2)",L80&lt;0.6),"Соответствует для почек птиц и животных; не соответствует для мяса","Не соответствует")))))))))))</f>
        <v>Соответствует</v>
      </c>
      <c r="N80" s="67"/>
    </row>
    <row r="81" spans="1:14" ht="17.100000000000001" customHeight="1">
      <c r="A81" s="70"/>
      <c r="B81" s="73"/>
      <c r="C81" s="68"/>
      <c r="D81" s="76"/>
      <c r="E81" s="77"/>
      <c r="F81" s="58">
        <v>0.67</v>
      </c>
      <c r="G81" s="22">
        <f t="shared" si="65"/>
        <v>0.45906132237067493</v>
      </c>
      <c r="H81" s="79"/>
      <c r="I81" s="23">
        <f t="shared" si="3"/>
        <v>1.5197988296422742</v>
      </c>
      <c r="J81" s="81"/>
      <c r="K81" s="24">
        <f>(I81/1000)*J80</f>
        <v>3.0395976592845483E-2</v>
      </c>
      <c r="L81" s="64"/>
      <c r="M81" s="66"/>
      <c r="N81" s="68"/>
    </row>
    <row r="82" spans="1:14" ht="17.100000000000001" customHeight="1">
      <c r="A82" s="69">
        <v>27</v>
      </c>
      <c r="B82" s="71">
        <v>9</v>
      </c>
      <c r="C82" s="72"/>
      <c r="D82" s="74" t="s">
        <v>45</v>
      </c>
      <c r="E82" s="75"/>
      <c r="F82" s="58">
        <v>0.71</v>
      </c>
      <c r="G82" s="22">
        <f t="shared" si="65"/>
        <v>0.48646796848235696</v>
      </c>
      <c r="H82" s="78">
        <f t="shared" ref="H82" si="106">IF(OR(F82="",F83=""),"",STDEV(F82:F83)/AVERAGE(F82:F83))</f>
        <v>0.38437599387576454</v>
      </c>
      <c r="I82" s="23">
        <f t="shared" si="3"/>
        <v>1.3758111094652046</v>
      </c>
      <c r="J82" s="80">
        <f t="shared" ref="J82" si="107">IF(D82="Ткани (метод 1)",12,IF(D82="Ткани (метод 2)",20,IF(D82="Молоко (метод 1)",10,IF(D82="Молоко (метод 2)",40,IF(D82="Мед",10,IF(D82="Сыворотка",8,))))))</f>
        <v>20</v>
      </c>
      <c r="K82" s="24">
        <f t="shared" si="6"/>
        <v>2.751622218930409E-2</v>
      </c>
      <c r="L82" s="63">
        <f t="shared" ref="L82" si="108">AVERAGE(K82:K83)</f>
        <v>1.6858675604441258E-2</v>
      </c>
      <c r="M82" s="65" t="str">
        <f t="shared" ref="M82" si="109">IF(L82=0,"",IF(AND(D82="Мед",L82&lt;0.01),"Соответствует (нормируется как тетрациклиновый антибиотик)",IF(D82="Сыворотка","Не нормируется",IF(AND(D82="Молоко (метод 1)",L82&lt;0.01),"Соответствует (нормируется как тетрациклиновый антибиотик)",IF(AND(D82="Молоко (метод 2)",L82&lt;0.01),"Соответствует (нормируется как тетрациклиновый антибиотик)",IF(AND(D82="Ткани (метод 1)",L82&lt;0.1),"Соответствует",IF(AND(D82="Ткани (метод 2)",L82&lt;0.1),"Соответствует",IF(AND(D82="Ткани (метод 1)",L82&lt;0.3),"Соответствует для печени птиц и животных, кожи и жира птиц и свиней; не соответствует для мяса",IF(AND(D82="Ткани (метод 2)",L82&lt;0.3),"Соответствует для печени птиц и животных, кожи и жира птиц и свиней; не соответствует для мяса",IF(AND(D82="Ткани (метод 1)",L82&lt;0.6),"Соответствует для почек птиц и животных; не соответствует для мяса",IF(AND(D82="Ткани (метод 2)",L82&lt;0.6),"Соответствует для почек птиц и животных; не соответствует для мяса","Не соответствует")))))))))))</f>
        <v>Соответствует</v>
      </c>
      <c r="N82" s="67"/>
    </row>
    <row r="83" spans="1:14" ht="17.100000000000001" customHeight="1">
      <c r="A83" s="70"/>
      <c r="B83" s="73"/>
      <c r="C83" s="68"/>
      <c r="D83" s="76"/>
      <c r="E83" s="77"/>
      <c r="F83" s="58">
        <v>1.24</v>
      </c>
      <c r="G83" s="22">
        <f t="shared" si="65"/>
        <v>0.84960602946214459</v>
      </c>
      <c r="H83" s="79"/>
      <c r="I83" s="23">
        <f t="shared" si="3"/>
        <v>0.31005645097892121</v>
      </c>
      <c r="J83" s="81"/>
      <c r="K83" s="24">
        <f>(I83/1000)*J82</f>
        <v>6.2011290195784245E-3</v>
      </c>
      <c r="L83" s="64"/>
      <c r="M83" s="66"/>
      <c r="N83" s="68"/>
    </row>
    <row r="84" spans="1:14" ht="17.100000000000001" customHeight="1">
      <c r="A84" s="69">
        <v>28</v>
      </c>
      <c r="B84" s="71">
        <v>1</v>
      </c>
      <c r="C84" s="72"/>
      <c r="D84" s="74" t="s">
        <v>45</v>
      </c>
      <c r="E84" s="75"/>
      <c r="F84" s="58">
        <v>0.25</v>
      </c>
      <c r="G84" s="22">
        <f t="shared" si="65"/>
        <v>0.17129153819801302</v>
      </c>
      <c r="H84" s="78">
        <f t="shared" ref="H84" si="110">IF(OR(F84="",F85=""),"",STDEV(F84:F85)/AVERAGE(F84:F85))</f>
        <v>0.6014471472161439</v>
      </c>
      <c r="I84" s="23">
        <f t="shared" si="3"/>
        <v>4.2796956918563263</v>
      </c>
      <c r="J84" s="80">
        <f t="shared" ref="J84" si="111">IF(D84="Ткани (метод 1)",12,IF(D84="Ткани (метод 2)",20,IF(D84="Молоко (метод 1)",10,IF(D84="Молоко (метод 2)",40,IF(D84="Мед",10,IF(D84="Сыворотка",8,))))))</f>
        <v>20</v>
      </c>
      <c r="K84" s="24">
        <f t="shared" si="6"/>
        <v>8.5593913837126528E-2</v>
      </c>
      <c r="L84" s="63">
        <f t="shared" ref="L84" si="112">AVERAGE(K84:K85)</f>
        <v>6.0008516433567943E-2</v>
      </c>
      <c r="M84" s="65" t="str">
        <f t="shared" ref="M84" si="113">IF(L84=0,"",IF(AND(D84="Мед",L84&lt;0.01),"Соответствует (нормируется как тетрациклиновый антибиотик)",IF(D84="Сыворотка","Не нормируется",IF(AND(D84="Молоко (метод 1)",L84&lt;0.01),"Соответствует (нормируется как тетрациклиновый антибиотик)",IF(AND(D84="Молоко (метод 2)",L84&lt;0.01),"Соответствует (нормируется как тетрациклиновый антибиотик)",IF(AND(D84="Ткани (метод 1)",L84&lt;0.1),"Соответствует",IF(AND(D84="Ткани (метод 2)",L84&lt;0.1),"Соответствует",IF(AND(D84="Ткани (метод 1)",L84&lt;0.3),"Соответствует для печени птиц и животных, кожи и жира птиц и свиней; не соответствует для мяса",IF(AND(D84="Ткани (метод 2)",L84&lt;0.3),"Соответствует для печени птиц и животных, кожи и жира птиц и свиней; не соответствует для мяса",IF(AND(D84="Ткани (метод 1)",L84&lt;0.6),"Соответствует для почек птиц и животных; не соответствует для мяса",IF(AND(D84="Ткани (метод 2)",L84&lt;0.6),"Соответствует для почек птиц и животных; не соответствует для мяса","Не соответствует")))))))))))</f>
        <v>Соответствует</v>
      </c>
      <c r="N84" s="67"/>
    </row>
    <row r="85" spans="1:14" ht="17.100000000000001" customHeight="1">
      <c r="A85" s="70"/>
      <c r="B85" s="73"/>
      <c r="C85" s="68"/>
      <c r="D85" s="76"/>
      <c r="E85" s="77"/>
      <c r="F85" s="58">
        <v>0.62</v>
      </c>
      <c r="G85" s="22">
        <f t="shared" si="65"/>
        <v>0.42480301473107229</v>
      </c>
      <c r="H85" s="79"/>
      <c r="I85" s="23">
        <f t="shared" si="3"/>
        <v>1.7211559515004677</v>
      </c>
      <c r="J85" s="81"/>
      <c r="K85" s="24">
        <f>(I85/1000)*J84</f>
        <v>3.4423119030009351E-2</v>
      </c>
      <c r="L85" s="64"/>
      <c r="M85" s="66"/>
      <c r="N85" s="68"/>
    </row>
    <row r="86" spans="1:14" ht="17.100000000000001" customHeight="1">
      <c r="A86" s="69">
        <v>29</v>
      </c>
      <c r="B86" s="71">
        <v>2</v>
      </c>
      <c r="C86" s="72"/>
      <c r="D86" s="74" t="s">
        <v>45</v>
      </c>
      <c r="E86" s="75"/>
      <c r="F86" s="58">
        <v>1.37</v>
      </c>
      <c r="G86" s="22">
        <f t="shared" si="65"/>
        <v>0.93867762932511145</v>
      </c>
      <c r="H86" s="78">
        <f t="shared" ref="H86" si="114">IF(OR(F86="",F87=""),"",STDEV(F86:F87)/AVERAGE(F86:F87))</f>
        <v>0.64692748066003292</v>
      </c>
      <c r="I86" s="23">
        <f t="shared" si="3"/>
        <v>0.2003362494034937</v>
      </c>
      <c r="J86" s="80">
        <f t="shared" ref="J86" si="115">IF(D86="Ткани (метод 1)",12,IF(D86="Ткани (метод 2)",20,IF(D86="Молоко (метод 1)",10,IF(D86="Молоко (метод 2)",40,IF(D86="Мед",10,IF(D86="Сыворотка",8,))))))</f>
        <v>20</v>
      </c>
      <c r="K86" s="24">
        <f t="shared" si="6"/>
        <v>4.0067249880698739E-3</v>
      </c>
      <c r="L86" s="63">
        <f t="shared" ref="L86" si="116">AVERAGE(K86:K87)</f>
        <v>2.4575980065850267E-2</v>
      </c>
      <c r="M86" s="65" t="str">
        <f t="shared" ref="M86" si="117">IF(L86=0,"",IF(AND(D86="Мед",L86&lt;0.01),"Соответствует (нормируется как тетрациклиновый антибиотик)",IF(D86="Сыворотка","Не нормируется",IF(AND(D86="Молоко (метод 1)",L86&lt;0.01),"Соответствует (нормируется как тетрациклиновый антибиотик)",IF(AND(D86="Молоко (метод 2)",L86&lt;0.01),"Соответствует (нормируется как тетрациклиновый антибиотик)",IF(AND(D86="Ткани (метод 1)",L86&lt;0.1),"Соответствует",IF(AND(D86="Ткани (метод 2)",L86&lt;0.1),"Соответствует",IF(AND(D86="Ткани (метод 1)",L86&lt;0.3),"Соответствует для печени птиц и животных, кожи и жира птиц и свиней; не соответствует для мяса",IF(AND(D86="Ткани (метод 2)",L86&lt;0.3),"Соответствует для печени птиц и животных, кожи и жира птиц и свиней; не соответствует для мяса",IF(AND(D86="Ткани (метод 1)",L86&lt;0.6),"Соответствует для почек птиц и животных; не соответствует для мяса",IF(AND(D86="Ткани (метод 2)",L86&lt;0.6),"Соответствует для почек птиц и животных; не соответствует для мяса","Не соответствует")))))))))))</f>
        <v>Соответствует</v>
      </c>
      <c r="N86" s="67"/>
    </row>
    <row r="87" spans="1:14" ht="17.100000000000001" customHeight="1">
      <c r="A87" s="70"/>
      <c r="B87" s="73"/>
      <c r="C87" s="68"/>
      <c r="D87" s="76"/>
      <c r="E87" s="77"/>
      <c r="F87" s="58">
        <v>0.51</v>
      </c>
      <c r="G87" s="22">
        <f t="shared" si="65"/>
        <v>0.34943473792394658</v>
      </c>
      <c r="H87" s="79"/>
      <c r="I87" s="23">
        <f t="shared" si="3"/>
        <v>2.2572617571815332</v>
      </c>
      <c r="J87" s="81"/>
      <c r="K87" s="24">
        <f>(I87/1000)*J86</f>
        <v>4.5145235143630662E-2</v>
      </c>
      <c r="L87" s="64"/>
      <c r="M87" s="66"/>
      <c r="N87" s="68"/>
    </row>
    <row r="88" spans="1:14" ht="17.100000000000001" customHeight="1">
      <c r="A88" s="69">
        <v>30</v>
      </c>
      <c r="B88" s="71">
        <v>3</v>
      </c>
      <c r="C88" s="72"/>
      <c r="D88" s="74" t="s">
        <v>45</v>
      </c>
      <c r="E88" s="75"/>
      <c r="F88" s="58">
        <v>0.82</v>
      </c>
      <c r="G88" s="22">
        <f t="shared" si="65"/>
        <v>0.56183624528948262</v>
      </c>
      <c r="H88" s="78">
        <f t="shared" ref="H88" si="118">IF(OR(F88="",F89=""),"",STDEV(F88:F89)/AVERAGE(F88:F89))</f>
        <v>8.676156824374729E-3</v>
      </c>
      <c r="I88" s="23">
        <f t="shared" si="3"/>
        <v>1.0463663245099908</v>
      </c>
      <c r="J88" s="80">
        <f t="shared" ref="J88" si="119">IF(D88="Ткани (метод 1)",12,IF(D88="Ткани (метод 2)",20,IF(D88="Молоко (метод 1)",10,IF(D88="Молоко (метод 2)",40,IF(D88="Мед",10,IF(D88="Сыворотка",8,))))))</f>
        <v>20</v>
      </c>
      <c r="K88" s="24">
        <f t="shared" si="6"/>
        <v>2.0927326490199818E-2</v>
      </c>
      <c r="L88" s="63">
        <f t="shared" ref="L88" si="120">AVERAGE(K88:K89)</f>
        <v>2.1190966983276181E-2</v>
      </c>
      <c r="M88" s="65" t="str">
        <f t="shared" ref="M88" si="121">IF(L88=0,"",IF(AND(D88="Мед",L88&lt;0.01),"Соответствует (нормируется как тетрациклиновый антибиотик)",IF(D88="Сыворотка","Не нормируется",IF(AND(D88="Молоко (метод 1)",L88&lt;0.01),"Соответствует (нормируется как тетрациклиновый антибиотик)",IF(AND(D88="Молоко (метод 2)",L88&lt;0.01),"Соответствует (нормируется как тетрациклиновый антибиотик)",IF(AND(D88="Ткани (метод 1)",L88&lt;0.1),"Соответствует",IF(AND(D88="Ткани (метод 2)",L88&lt;0.1),"Соответствует",IF(AND(D88="Ткани (метод 1)",L88&lt;0.3),"Соответствует для печени птиц и животных, кожи и жира птиц и свиней; не соответствует для мяса",IF(AND(D88="Ткани (метод 2)",L88&lt;0.3),"Соответствует для печени птиц и животных, кожи и жира птиц и свиней; не соответствует для мяса",IF(AND(D88="Ткани (метод 1)",L88&lt;0.6),"Соответствует для почек птиц и животных; не соответствует для мяса",IF(AND(D88="Ткани (метод 2)",L88&lt;0.6),"Соответствует для почек птиц и животных; не соответствует для мяса","Не соответствует")))))))))))</f>
        <v>Соответствует</v>
      </c>
      <c r="N88" s="67"/>
    </row>
    <row r="89" spans="1:14" ht="17.100000000000001" customHeight="1">
      <c r="A89" s="70"/>
      <c r="B89" s="73"/>
      <c r="C89" s="68"/>
      <c r="D89" s="76"/>
      <c r="E89" s="77"/>
      <c r="F89" s="58">
        <v>0.81</v>
      </c>
      <c r="G89" s="22">
        <f t="shared" si="65"/>
        <v>0.55498458376156223</v>
      </c>
      <c r="H89" s="79"/>
      <c r="I89" s="23">
        <f t="shared" si="3"/>
        <v>1.072730373817627</v>
      </c>
      <c r="J89" s="81"/>
      <c r="K89" s="24">
        <f>(I89/1000)*J88</f>
        <v>2.1454607476352541E-2</v>
      </c>
      <c r="L89" s="64"/>
      <c r="M89" s="66"/>
      <c r="N89" s="68"/>
    </row>
    <row r="90" spans="1:14" ht="17.100000000000001" customHeight="1">
      <c r="A90" s="69">
        <v>31</v>
      </c>
      <c r="B90" s="71">
        <v>4</v>
      </c>
      <c r="C90" s="72"/>
      <c r="D90" s="74" t="s">
        <v>45</v>
      </c>
      <c r="E90" s="75"/>
      <c r="F90" s="58">
        <v>0.98</v>
      </c>
      <c r="G90" s="22">
        <f t="shared" si="65"/>
        <v>0.67146282973621096</v>
      </c>
      <c r="H90" s="78">
        <f t="shared" ref="H90" si="122">IF(OR(F90="",F91=""),"",STDEV(F90:F91)/AVERAGE(F90:F91))</f>
        <v>0.1368593770038479</v>
      </c>
      <c r="I90" s="23">
        <f t="shared" si="3"/>
        <v>0.70270748449337184</v>
      </c>
      <c r="J90" s="80">
        <f t="shared" ref="J90" si="123">IF(D90="Ткани (метод 1)",12,IF(D90="Ткани (метод 2)",20,IF(D90="Молоко (метод 1)",10,IF(D90="Молоко (метод 2)",40,IF(D90="Мед",10,IF(D90="Сыворотка",8,))))))</f>
        <v>20</v>
      </c>
      <c r="K90" s="24">
        <f t="shared" si="6"/>
        <v>1.4054149689867438E-2</v>
      </c>
      <c r="L90" s="63">
        <f t="shared" ref="L90" si="124">AVERAGE(K90:K91)</f>
        <v>1.0694785710927411E-2</v>
      </c>
      <c r="M90" s="65" t="str">
        <f t="shared" ref="M90" si="125">IF(L90=0,"",IF(AND(D90="Мед",L90&lt;0.01),"Соответствует (нормируется как тетрациклиновый антибиотик)",IF(D90="Сыворотка","Не нормируется",IF(AND(D90="Молоко (метод 1)",L90&lt;0.01),"Соответствует (нормируется как тетрациклиновый антибиотик)",IF(AND(D90="Молоко (метод 2)",L90&lt;0.01),"Соответствует (нормируется как тетрациклиновый антибиотик)",IF(AND(D90="Ткани (метод 1)",L90&lt;0.1),"Соответствует",IF(AND(D90="Ткани (метод 2)",L90&lt;0.1),"Соответствует",IF(AND(D90="Ткани (метод 1)",L90&lt;0.3),"Соответствует для печени птиц и животных, кожи и жира птиц и свиней; не соответствует для мяса",IF(AND(D90="Ткани (метод 2)",L90&lt;0.3),"Соответствует для печени птиц и животных, кожи и жира птиц и свиней; не соответствует для мяса",IF(AND(D90="Ткани (метод 1)",L90&lt;0.6),"Соответствует для почек птиц и животных; не соответствует для мяса",IF(AND(D90="Ткани (метод 2)",L90&lt;0.6),"Соответствует для почек птиц и животных; не соответствует для мяса","Не соответствует")))))))))))</f>
        <v>Соответствует</v>
      </c>
      <c r="N90" s="67"/>
    </row>
    <row r="91" spans="1:14" ht="17.100000000000001" customHeight="1">
      <c r="A91" s="70"/>
      <c r="B91" s="73"/>
      <c r="C91" s="68"/>
      <c r="D91" s="76"/>
      <c r="E91" s="77"/>
      <c r="F91" s="58">
        <v>1.19</v>
      </c>
      <c r="G91" s="22">
        <f t="shared" si="65"/>
        <v>0.81534772182254189</v>
      </c>
      <c r="H91" s="79"/>
      <c r="I91" s="23">
        <f t="shared" si="3"/>
        <v>0.36677108659936919</v>
      </c>
      <c r="J91" s="81"/>
      <c r="K91" s="24">
        <f>(I91/1000)*J90</f>
        <v>7.3354217319873839E-3</v>
      </c>
      <c r="L91" s="64"/>
      <c r="M91" s="66"/>
      <c r="N91" s="68"/>
    </row>
    <row r="92" spans="1:14" ht="17.100000000000001" customHeight="1">
      <c r="A92" s="69">
        <v>32</v>
      </c>
      <c r="B92" s="71">
        <v>5</v>
      </c>
      <c r="C92" s="72"/>
      <c r="D92" s="74" t="s">
        <v>45</v>
      </c>
      <c r="E92" s="75"/>
      <c r="F92" s="58">
        <v>0.57999999999999996</v>
      </c>
      <c r="G92" s="22">
        <f t="shared" si="65"/>
        <v>0.39739636861939015</v>
      </c>
      <c r="H92" s="78">
        <f t="shared" ref="H92" si="126">IF(OR(F92="",F93=""),"",STDEV(F92:F93)/AVERAGE(F92:F93))</f>
        <v>2.3969721396154175E-2</v>
      </c>
      <c r="I92" s="23">
        <f t="shared" si="3"/>
        <v>1.9001210934481332</v>
      </c>
      <c r="J92" s="80">
        <f t="shared" ref="J92" si="127">IF(D92="Ткани (метод 1)",12,IF(D92="Ткани (метод 2)",20,IF(D92="Молоко (метод 1)",10,IF(D92="Молоко (метод 2)",40,IF(D92="Мед",10,IF(D92="Сыворотка",8,))))))</f>
        <v>20</v>
      </c>
      <c r="K92" s="24">
        <f t="shared" si="6"/>
        <v>3.800242186896266E-2</v>
      </c>
      <c r="L92" s="63">
        <f t="shared" ref="L92" si="128">AVERAGE(K92:K93)</f>
        <v>3.7090007160703195E-2</v>
      </c>
      <c r="M92" s="65" t="str">
        <f t="shared" ref="M92" si="129">IF(L92=0,"",IF(AND(D92="Мед",L92&lt;0.01),"Соответствует (нормируется как тетрациклиновый антибиотик)",IF(D92="Сыворотка","Не нормируется",IF(AND(D92="Молоко (метод 1)",L92&lt;0.01),"Соответствует (нормируется как тетрациклиновый антибиотик)",IF(AND(D92="Молоко (метод 2)",L92&lt;0.01),"Соответствует (нормируется как тетрациклиновый антибиотик)",IF(AND(D92="Ткани (метод 1)",L92&lt;0.1),"Соответствует",IF(AND(D92="Ткани (метод 2)",L92&lt;0.1),"Соответствует",IF(AND(D92="Ткани (метод 1)",L92&lt;0.3),"Соответствует для печени птиц и животных, кожи и жира птиц и свиней; не соответствует для мяса",IF(AND(D92="Ткани (метод 2)",L92&lt;0.3),"Соответствует для печени птиц и животных, кожи и жира птиц и свиней; не соответствует для мяса",IF(AND(D92="Ткани (метод 1)",L92&lt;0.6),"Соответствует для почек птиц и животных; не соответствует для мяса",IF(AND(D92="Ткани (метод 2)",L92&lt;0.6),"Соответствует для почек птиц и животных; не соответствует для мяса","Не соответствует")))))))))))</f>
        <v>Соответствует</v>
      </c>
      <c r="N92" s="67"/>
    </row>
    <row r="93" spans="1:14" ht="17.100000000000001" customHeight="1">
      <c r="A93" s="70"/>
      <c r="B93" s="73"/>
      <c r="C93" s="68"/>
      <c r="D93" s="76"/>
      <c r="E93" s="77"/>
      <c r="F93" s="58">
        <v>0.6</v>
      </c>
      <c r="G93" s="22">
        <f t="shared" si="65"/>
        <v>0.41109969167523125</v>
      </c>
      <c r="H93" s="79"/>
      <c r="I93" s="23">
        <f t="shared" si="3"/>
        <v>1.8088796226221859</v>
      </c>
      <c r="J93" s="81"/>
      <c r="K93" s="24">
        <f>(I93/1000)*J92</f>
        <v>3.6177592452443723E-2</v>
      </c>
      <c r="L93" s="64"/>
      <c r="M93" s="66"/>
      <c r="N93" s="68"/>
    </row>
    <row r="94" spans="1:14" ht="17.100000000000001" customHeight="1">
      <c r="A94" s="69">
        <v>33</v>
      </c>
      <c r="B94" s="71">
        <v>6</v>
      </c>
      <c r="C94" s="72"/>
      <c r="D94" s="74" t="s">
        <v>45</v>
      </c>
      <c r="E94" s="75"/>
      <c r="F94" s="58">
        <v>0.14699999999999999</v>
      </c>
      <c r="G94" s="22">
        <f t="shared" ref="G94:G113" si="130">IF(F94="","",IF((F94/AVERAGE($D$13:$E$13))=0,"",F94/AVERAGE($D$13:$E$13)))</f>
        <v>0.10071942446043165</v>
      </c>
      <c r="H94" s="78">
        <f t="shared" ref="H94" si="131">IF(OR(F94="",F95=""),"",STDEV(F94:F95)/AVERAGE(F94:F95))</f>
        <v>4.8266674483723425E-3</v>
      </c>
      <c r="I94" s="23" t="b">
        <f t="shared" si="3"/>
        <v>0</v>
      </c>
      <c r="J94" s="80">
        <f t="shared" ref="J94" si="132">IF(D94="Ткани (метод 1)",12,IF(D94="Ткани (метод 2)",20,IF(D94="Молоко (метод 1)",10,IF(D94="Молоко (метод 2)",40,IF(D94="Мед",10,IF(D94="Сыворотка",8,))))))</f>
        <v>20</v>
      </c>
      <c r="K94" s="24">
        <f t="shared" si="6"/>
        <v>0</v>
      </c>
      <c r="L94" s="63">
        <f t="shared" ref="L94" si="133">AVERAGE(K94:K95)</f>
        <v>0</v>
      </c>
      <c r="M94" s="65" t="str">
        <f t="shared" ref="M94" si="134">IF(L94=0,"",IF(AND(D94="Мед",L94&lt;0.01),"Соответствует (нормируется как тетрациклиновый антибиотик)",IF(D94="Сыворотка","Не нормируется",IF(AND(D94="Молоко (метод 1)",L94&lt;0.01),"Соответствует (нормируется как тетрациклиновый антибиотик)",IF(AND(D94="Молоко (метод 2)",L94&lt;0.01),"Соответствует (нормируется как тетрациклиновый антибиотик)",IF(AND(D94="Ткани (метод 1)",L94&lt;0.1),"Соответствует",IF(AND(D94="Ткани (метод 2)",L94&lt;0.1),"Соответствует",IF(AND(D94="Ткани (метод 1)",L94&lt;0.3),"Соответствует для печени птиц и животных, кожи и жира птиц и свиней; не соответствует для мяса",IF(AND(D94="Ткани (метод 2)",L94&lt;0.3),"Соответствует для печени птиц и животных, кожи и жира птиц и свиней; не соответствует для мяса",IF(AND(D94="Ткани (метод 1)",L94&lt;0.6),"Соответствует для почек птиц и животных; не соответствует для мяса",IF(AND(D94="Ткани (метод 2)",L94&lt;0.6),"Соответствует для почек птиц и животных; не соответствует для мяса","Не соответствует")))))))))))</f>
        <v/>
      </c>
      <c r="N94" s="67"/>
    </row>
    <row r="95" spans="1:14" ht="17.100000000000001" customHeight="1">
      <c r="A95" s="70"/>
      <c r="B95" s="73"/>
      <c r="C95" s="68"/>
      <c r="D95" s="76"/>
      <c r="E95" s="77"/>
      <c r="F95" s="58">
        <v>0.14599999999999999</v>
      </c>
      <c r="G95" s="22">
        <f t="shared" si="130"/>
        <v>0.1000342583076396</v>
      </c>
      <c r="H95" s="79"/>
      <c r="I95" s="23" t="b">
        <f t="shared" ref="I95:I113" si="135">IF(G95="","",IF(G95&gt;$F$15,EXP((G95-$D$24)/$C$24),IF(G95&gt;$F$16,EXP((G95-$D$25)/$C$25),IF(G95&gt;$F$17,EXP((G95-$D$26)/$C$26)))))</f>
        <v>0</v>
      </c>
      <c r="J95" s="81"/>
      <c r="K95" s="24">
        <f>(I95/1000)*J94</f>
        <v>0</v>
      </c>
      <c r="L95" s="64"/>
      <c r="M95" s="66"/>
      <c r="N95" s="68"/>
    </row>
    <row r="96" spans="1:14" ht="17.100000000000001" customHeight="1">
      <c r="A96" s="69">
        <v>34</v>
      </c>
      <c r="B96" s="71">
        <v>7</v>
      </c>
      <c r="C96" s="72"/>
      <c r="D96" s="74" t="s">
        <v>45</v>
      </c>
      <c r="E96" s="75"/>
      <c r="F96" s="58">
        <v>0.51</v>
      </c>
      <c r="G96" s="22">
        <f t="shared" si="130"/>
        <v>0.34943473792394658</v>
      </c>
      <c r="H96" s="78">
        <f t="shared" ref="H96" si="136">IF(OR(F96="",F97=""),"",STDEV(F96:F97)/AVERAGE(F96:F97))</f>
        <v>0.4395528639808271</v>
      </c>
      <c r="I96" s="23">
        <f t="shared" si="135"/>
        <v>2.2572617571815332</v>
      </c>
      <c r="J96" s="80">
        <f t="shared" ref="J96" si="137">IF(D96="Ткани (метод 1)",12,IF(D96="Ткани (метод 2)",20,IF(D96="Молоко (метод 1)",10,IF(D96="Молоко (метод 2)",40,IF(D96="Мед",10,IF(D96="Сыворотка",8,))))))</f>
        <v>20</v>
      </c>
      <c r="K96" s="24">
        <f t="shared" ref="K96:K112" si="138">(I96/1000)*J96</f>
        <v>4.5145235143630662E-2</v>
      </c>
      <c r="L96" s="63">
        <f t="shared" ref="L96" si="139">AVERAGE(K96:K97)</f>
        <v>2.9776745274205107E-2</v>
      </c>
      <c r="M96" s="65" t="str">
        <f t="shared" ref="M96" si="140">IF(L96=0,"",IF(AND(D96="Мед",L96&lt;0.01),"Соответствует (нормируется как тетрациклиновый антибиотик)",IF(D96="Сыворотка","Не нормируется",IF(AND(D96="Молоко (метод 1)",L96&lt;0.01),"Соответствует (нормируется как тетрациклиновый антибиотик)",IF(AND(D96="Молоко (метод 2)",L96&lt;0.01),"Соответствует (нормируется как тетрациклиновый антибиотик)",IF(AND(D96="Ткани (метод 1)",L96&lt;0.1),"Соответствует",IF(AND(D96="Ткани (метод 2)",L96&lt;0.1),"Соответствует",IF(AND(D96="Ткани (метод 1)",L96&lt;0.3),"Соответствует для печени птиц и животных, кожи и жира птиц и свиней; не соответствует для мяса",IF(AND(D96="Ткани (метод 2)",L96&lt;0.3),"Соответствует для печени птиц и животных, кожи и жира птиц и свиней; не соответствует для мяса",IF(AND(D96="Ткани (метод 1)",L96&lt;0.6),"Соответствует для почек птиц и животных; не соответствует для мяса",IF(AND(D96="Ткани (метод 2)",L96&lt;0.6),"Соответствует для почек птиц и животных; не соответствует для мяса","Не соответствует")))))))))))</f>
        <v>Соответствует</v>
      </c>
      <c r="N96" s="67"/>
    </row>
    <row r="97" spans="1:14" ht="17.100000000000001" customHeight="1">
      <c r="A97" s="70"/>
      <c r="B97" s="73"/>
      <c r="C97" s="68"/>
      <c r="D97" s="76"/>
      <c r="E97" s="77"/>
      <c r="F97" s="58">
        <v>0.97</v>
      </c>
      <c r="G97" s="22">
        <f t="shared" si="130"/>
        <v>0.66461116820829047</v>
      </c>
      <c r="H97" s="79"/>
      <c r="I97" s="23">
        <f t="shared" si="135"/>
        <v>0.72041277023897754</v>
      </c>
      <c r="J97" s="81"/>
      <c r="K97" s="24">
        <f>(I97/1000)*J96</f>
        <v>1.4408255404779552E-2</v>
      </c>
      <c r="L97" s="64"/>
      <c r="M97" s="66"/>
      <c r="N97" s="68"/>
    </row>
    <row r="98" spans="1:14" ht="17.100000000000001" customHeight="1">
      <c r="A98" s="69">
        <v>35</v>
      </c>
      <c r="B98" s="71">
        <v>8</v>
      </c>
      <c r="C98" s="72"/>
      <c r="D98" s="74" t="s">
        <v>45</v>
      </c>
      <c r="E98" s="75"/>
      <c r="F98" s="58">
        <v>0.16</v>
      </c>
      <c r="G98" s="22">
        <f t="shared" si="130"/>
        <v>0.10962658444672833</v>
      </c>
      <c r="H98" s="78">
        <f t="shared" ref="H98" si="141">IF(OR(F98="",F99=""),"",STDEV(F98:F99)/AVERAGE(F98:F99))</f>
        <v>1.0306980200346287</v>
      </c>
      <c r="I98" s="23">
        <f t="shared" si="135"/>
        <v>5.3405396892016297</v>
      </c>
      <c r="J98" s="80">
        <f t="shared" ref="J98" si="142">IF(D98="Ткани (метод 1)",12,IF(D98="Ткани (метод 2)",20,IF(D98="Молоко (метод 1)",10,IF(D98="Молоко (метод 2)",40,IF(D98="Мед",10,IF(D98="Сыворотка",8,))))))</f>
        <v>20</v>
      </c>
      <c r="K98" s="24">
        <f t="shared" si="138"/>
        <v>0.1068107937840326</v>
      </c>
      <c r="L98" s="63">
        <f t="shared" ref="L98" si="143">AVERAGE(K98:K99)</f>
        <v>5.9766717515600996E-2</v>
      </c>
      <c r="M98" s="65" t="str">
        <f t="shared" ref="M98" si="144">IF(L98=0,"",IF(AND(D98="Мед",L98&lt;0.01),"Соответствует (нормируется как тетрациклиновый антибиотик)",IF(D98="Сыворотка","Не нормируется",IF(AND(D98="Молоко (метод 1)",L98&lt;0.01),"Соответствует (нормируется как тетрациклиновый антибиотик)",IF(AND(D98="Молоко (метод 2)",L98&lt;0.01),"Соответствует (нормируется как тетрациклиновый антибиотик)",IF(AND(D98="Ткани (метод 1)",L98&lt;0.1),"Соответствует",IF(AND(D98="Ткани (метод 2)",L98&lt;0.1),"Соответствует",IF(AND(D98="Ткани (метод 1)",L98&lt;0.3),"Соответствует для печени птиц и животных, кожи и жира птиц и свиней; не соответствует для мяса",IF(AND(D98="Ткани (метод 2)",L98&lt;0.3),"Соответствует для печени птиц и животных, кожи и жира птиц и свиней; не соответствует для мяса",IF(AND(D98="Ткани (метод 1)",L98&lt;0.6),"Соответствует для почек птиц и животных; не соответствует для мяса",IF(AND(D98="Ткани (метод 2)",L98&lt;0.6),"Соответствует для почек птиц и животных; не соответствует для мяса","Не соответствует")))))))))))</f>
        <v>Соответствует</v>
      </c>
      <c r="N98" s="67"/>
    </row>
    <row r="99" spans="1:14" ht="17.100000000000001" customHeight="1">
      <c r="A99" s="70"/>
      <c r="B99" s="73"/>
      <c r="C99" s="68"/>
      <c r="D99" s="76"/>
      <c r="E99" s="77"/>
      <c r="F99" s="58">
        <v>1.02</v>
      </c>
      <c r="G99" s="22">
        <f t="shared" si="130"/>
        <v>0.69886947584789316</v>
      </c>
      <c r="H99" s="79"/>
      <c r="I99" s="23">
        <f t="shared" si="135"/>
        <v>0.63613206235846964</v>
      </c>
      <c r="J99" s="81"/>
      <c r="K99" s="24">
        <f>(I99/1000)*J98</f>
        <v>1.2722641247169392E-2</v>
      </c>
      <c r="L99" s="64"/>
      <c r="M99" s="66"/>
      <c r="N99" s="68"/>
    </row>
    <row r="100" spans="1:14" ht="17.100000000000001" customHeight="1">
      <c r="A100" s="69">
        <v>36</v>
      </c>
      <c r="B100" s="71">
        <v>9</v>
      </c>
      <c r="C100" s="72"/>
      <c r="D100" s="74" t="s">
        <v>45</v>
      </c>
      <c r="E100" s="75"/>
      <c r="F100" s="58">
        <v>0.81</v>
      </c>
      <c r="G100" s="22">
        <f t="shared" si="130"/>
        <v>0.55498458376156223</v>
      </c>
      <c r="H100" s="78">
        <f t="shared" ref="H100" si="145">IF(OR(F100="",F101=""),"",STDEV(F100:F101)/AVERAGE(F100:F101))</f>
        <v>0.32141217326661264</v>
      </c>
      <c r="I100" s="23">
        <f t="shared" si="135"/>
        <v>1.072730373817627</v>
      </c>
      <c r="J100" s="80">
        <f t="shared" ref="J100" si="146">IF(D100="Ткани (метод 1)",12,IF(D100="Ткани (метод 2)",20,IF(D100="Молоко (метод 1)",10,IF(D100="Молоко (метод 2)",40,IF(D100="Мед",10,IF(D100="Сыворотка",8,))))))</f>
        <v>20</v>
      </c>
      <c r="K100" s="24">
        <f t="shared" si="138"/>
        <v>2.1454607476352541E-2</v>
      </c>
      <c r="L100" s="63">
        <f t="shared" ref="L100" si="147">AVERAGE(K100:K101)</f>
        <v>3.3299921309991598E-2</v>
      </c>
      <c r="M100" s="65" t="str">
        <f t="shared" ref="M100" si="148">IF(L100=0,"",IF(AND(D100="Мед",L100&lt;0.01),"Соответствует (нормируется как тетрациклиновый антибиотик)",IF(D100="Сыворотка","Не нормируется",IF(AND(D100="Молоко (метод 1)",L100&lt;0.01),"Соответствует (нормируется как тетрациклиновый антибиотик)",IF(AND(D100="Молоко (метод 2)",L100&lt;0.01),"Соответствует (нормируется как тетрациклиновый антибиотик)",IF(AND(D100="Ткани (метод 1)",L100&lt;0.1),"Соответствует",IF(AND(D100="Ткани (метод 2)",L100&lt;0.1),"Соответствует",IF(AND(D100="Ткани (метод 1)",L100&lt;0.3),"Соответствует для печени птиц и животных, кожи и жира птиц и свиней; не соответствует для мяса",IF(AND(D100="Ткани (метод 2)",L100&lt;0.3),"Соответствует для печени птиц и животных, кожи и жира птиц и свиней; не соответствует для мяса",IF(AND(D100="Ткани (метод 1)",L100&lt;0.6),"Соответствует для почек птиц и животных; не соответствует для мяса",IF(AND(D100="Ткани (метод 2)",L100&lt;0.6),"Соответствует для почек птиц и животных; не соответствует для мяса","Не соответствует")))))))))))</f>
        <v>Соответствует</v>
      </c>
      <c r="N100" s="67"/>
    </row>
    <row r="101" spans="1:14" ht="17.100000000000001" customHeight="1">
      <c r="A101" s="70"/>
      <c r="B101" s="73"/>
      <c r="C101" s="68"/>
      <c r="D101" s="76"/>
      <c r="E101" s="77"/>
      <c r="F101" s="58">
        <v>0.51</v>
      </c>
      <c r="G101" s="22">
        <f t="shared" si="130"/>
        <v>0.34943473792394658</v>
      </c>
      <c r="H101" s="79"/>
      <c r="I101" s="23">
        <f t="shared" si="135"/>
        <v>2.2572617571815332</v>
      </c>
      <c r="J101" s="81"/>
      <c r="K101" s="24">
        <f>(I101/1000)*J100</f>
        <v>4.5145235143630662E-2</v>
      </c>
      <c r="L101" s="64"/>
      <c r="M101" s="66"/>
      <c r="N101" s="68"/>
    </row>
    <row r="102" spans="1:14" ht="17.100000000000001" customHeight="1">
      <c r="A102" s="69">
        <v>37</v>
      </c>
      <c r="B102" s="71">
        <v>1</v>
      </c>
      <c r="C102" s="72"/>
      <c r="D102" s="74" t="s">
        <v>45</v>
      </c>
      <c r="E102" s="75"/>
      <c r="F102" s="58">
        <v>0.36</v>
      </c>
      <c r="G102" s="22">
        <f t="shared" si="130"/>
        <v>0.24665981500513873</v>
      </c>
      <c r="H102" s="78">
        <f t="shared" ref="H102" si="149">IF(OR(F102="",F103=""),"",STDEV(F102:F103)/AVERAGE(F102:F103))</f>
        <v>0.63095682013568888</v>
      </c>
      <c r="I102" s="23">
        <f t="shared" si="135"/>
        <v>3.2648935011534932</v>
      </c>
      <c r="J102" s="80">
        <f t="shared" ref="J102" si="150">IF(D102="Ткани (метод 1)",12,IF(D102="Ткани (метод 2)",20,IF(D102="Молоко (метод 1)",10,IF(D102="Молоко (метод 2)",40,IF(D102="Мед",10,IF(D102="Сыворотка",8,))))))</f>
        <v>20</v>
      </c>
      <c r="K102" s="24">
        <f t="shared" si="138"/>
        <v>6.5297870023069859E-2</v>
      </c>
      <c r="L102" s="63">
        <f t="shared" ref="L102" si="151">AVERAGE(K102:K103)</f>
        <v>4.0411439654552593E-2</v>
      </c>
      <c r="M102" s="65" t="str">
        <f t="shared" ref="M102" si="152">IF(L102=0,"",IF(AND(D102="Мед",L102&lt;0.01),"Соответствует (нормируется как тетрациклиновый антибиотик)",IF(D102="Сыворотка","Не нормируется",IF(AND(D102="Молоко (метод 1)",L102&lt;0.01),"Соответствует (нормируется как тетрациклиновый антибиотик)",IF(AND(D102="Молоко (метод 2)",L102&lt;0.01),"Соответствует (нормируется как тетрациклиновый антибиотик)",IF(AND(D102="Ткани (метод 1)",L102&lt;0.1),"Соответствует",IF(AND(D102="Ткани (метод 2)",L102&lt;0.1),"Соответствует",IF(AND(D102="Ткани (метод 1)",L102&lt;0.3),"Соответствует для печени птиц и животных, кожи и жира птиц и свиней; не соответствует для мяса",IF(AND(D102="Ткани (метод 2)",L102&lt;0.3),"Соответствует для печени птиц и животных, кожи и жира птиц и свиней; не соответствует для мяса",IF(AND(D102="Ткани (метод 1)",L102&lt;0.6),"Соответствует для почек птиц и животных; не соответствует для мяса",IF(AND(D102="Ткани (метод 2)",L102&lt;0.6),"Соответствует для почек птиц и животных; не соответствует для мяса","Не соответствует")))))))))))</f>
        <v>Соответствует</v>
      </c>
      <c r="N102" s="67"/>
    </row>
    <row r="103" spans="1:14" ht="17.100000000000001" customHeight="1">
      <c r="A103" s="70"/>
      <c r="B103" s="73"/>
      <c r="C103" s="68"/>
      <c r="D103" s="76"/>
      <c r="E103" s="77"/>
      <c r="F103" s="58">
        <v>0.94</v>
      </c>
      <c r="G103" s="22">
        <f t="shared" si="130"/>
        <v>0.64405618362452888</v>
      </c>
      <c r="H103" s="79"/>
      <c r="I103" s="23">
        <f t="shared" si="135"/>
        <v>0.77625046430176636</v>
      </c>
      <c r="J103" s="81"/>
      <c r="K103" s="24">
        <f>(I103/1000)*J102</f>
        <v>1.5525009286035327E-2</v>
      </c>
      <c r="L103" s="64"/>
      <c r="M103" s="66"/>
      <c r="N103" s="68"/>
    </row>
    <row r="104" spans="1:14" ht="17.100000000000001" customHeight="1">
      <c r="A104" s="69">
        <v>38</v>
      </c>
      <c r="B104" s="71">
        <v>2</v>
      </c>
      <c r="C104" s="72"/>
      <c r="D104" s="74" t="s">
        <v>45</v>
      </c>
      <c r="E104" s="75"/>
      <c r="F104" s="58">
        <v>0.56000000000000005</v>
      </c>
      <c r="G104" s="22">
        <f t="shared" si="130"/>
        <v>0.38369304556354922</v>
      </c>
      <c r="H104" s="78">
        <f t="shared" ref="H104" si="153">IF(OR(F104="",F105=""),"",STDEV(F104:F105)/AVERAGE(F104:F105))</f>
        <v>1.2515164268788325E-2</v>
      </c>
      <c r="I104" s="23">
        <f t="shared" si="135"/>
        <v>1.99596486389334</v>
      </c>
      <c r="J104" s="80">
        <f t="shared" ref="J104" si="154">IF(D104="Ткани (метод 1)",12,IF(D104="Ткани (метод 2)",20,IF(D104="Молоко (метод 1)",10,IF(D104="Молоко (метод 2)",40,IF(D104="Мед",10,IF(D104="Сыворотка",8,))))))</f>
        <v>20</v>
      </c>
      <c r="K104" s="24">
        <f t="shared" si="138"/>
        <v>3.9919297277866798E-2</v>
      </c>
      <c r="L104" s="63">
        <f t="shared" ref="L104" si="155">AVERAGE(K104:K105)</f>
        <v>3.9434183138286824E-2</v>
      </c>
      <c r="M104" s="65" t="str">
        <f t="shared" ref="M104" si="156">IF(L104=0,"",IF(AND(D104="Мед",L104&lt;0.01),"Соответствует (нормируется как тетрациклиновый антибиотик)",IF(D104="Сыворотка","Не нормируется",IF(AND(D104="Молоко (метод 1)",L104&lt;0.01),"Соответствует (нормируется как тетрациклиновый антибиотик)",IF(AND(D104="Молоко (метод 2)",L104&lt;0.01),"Соответствует (нормируется как тетрациклиновый антибиотик)",IF(AND(D104="Ткани (метод 1)",L104&lt;0.1),"Соответствует",IF(AND(D104="Ткани (метод 2)",L104&lt;0.1),"Соответствует",IF(AND(D104="Ткани (метод 1)",L104&lt;0.3),"Соответствует для печени птиц и животных, кожи и жира птиц и свиней; не соответствует для мяса",IF(AND(D104="Ткани (метод 2)",L104&lt;0.3),"Соответствует для печени птиц и животных, кожи и жира птиц и свиней; не соответствует для мяса",IF(AND(D104="Ткани (метод 1)",L104&lt;0.6),"Соответствует для почек птиц и животных; не соответствует для мяса",IF(AND(D104="Ткани (метод 2)",L104&lt;0.6),"Соответствует для почек птиц и животных; не соответствует для мяса","Не соответствует")))))))))))</f>
        <v>Соответствует</v>
      </c>
      <c r="N104" s="67"/>
    </row>
    <row r="105" spans="1:14" ht="17.100000000000001" customHeight="1">
      <c r="A105" s="70"/>
      <c r="B105" s="73"/>
      <c r="C105" s="68"/>
      <c r="D105" s="76"/>
      <c r="E105" s="77"/>
      <c r="F105" s="58">
        <v>0.56999999999999995</v>
      </c>
      <c r="G105" s="22">
        <f t="shared" si="130"/>
        <v>0.39054470709146966</v>
      </c>
      <c r="H105" s="79"/>
      <c r="I105" s="23">
        <f t="shared" si="135"/>
        <v>1.9474534499353426</v>
      </c>
      <c r="J105" s="81"/>
      <c r="K105" s="24">
        <f>(I105/1000)*J104</f>
        <v>3.8949068998706857E-2</v>
      </c>
      <c r="L105" s="64"/>
      <c r="M105" s="66"/>
      <c r="N105" s="68"/>
    </row>
    <row r="106" spans="1:14" ht="17.100000000000001" customHeight="1">
      <c r="A106" s="69">
        <v>39</v>
      </c>
      <c r="B106" s="71">
        <v>3</v>
      </c>
      <c r="C106" s="72"/>
      <c r="D106" s="74" t="s">
        <v>40</v>
      </c>
      <c r="E106" s="75"/>
      <c r="F106" s="58">
        <v>0.66</v>
      </c>
      <c r="G106" s="22">
        <f t="shared" si="130"/>
        <v>0.45220966084275438</v>
      </c>
      <c r="H106" s="78">
        <f t="shared" ref="H106" si="157">IF(OR(F106="",F107=""),"",STDEV(F106:F107)/AVERAGE(F106:F107))</f>
        <v>0.29639206397040924</v>
      </c>
      <c r="I106" s="23">
        <f t="shared" si="135"/>
        <v>1.5580913953946569</v>
      </c>
      <c r="J106" s="80">
        <f t="shared" ref="J106" si="158">IF(D106="Ткани (метод 1)",12,IF(D106="Ткани (метод 2)",20,IF(D106="Молоко (метод 1)",10,IF(D106="Молоко (метод 2)",40,IF(D106="Мед",10,IF(D106="Сыворотка",8,))))))</f>
        <v>10</v>
      </c>
      <c r="K106" s="24">
        <f t="shared" si="138"/>
        <v>1.5580913953946569E-2</v>
      </c>
      <c r="L106" s="63">
        <f t="shared" ref="L106" si="159">AVERAGE(K106:K107)</f>
        <v>1.1051256608358326E-2</v>
      </c>
      <c r="M106" s="65" t="str">
        <f t="shared" ref="M106" si="160">IF(L106=0,"",IF(AND(D106="Мед",L106&lt;0.01),"Соответствует (нормируется как тетрациклиновый антибиотик)",IF(D106="Сыворотка","Не нормируется",IF(AND(D106="Молоко (метод 1)",L106&lt;0.01),"Соответствует (нормируется как тетрациклиновый антибиотик)",IF(AND(D106="Молоко (метод 2)",L106&lt;0.01),"Соответствует (нормируется как тетрациклиновый антибиотик)",IF(AND(D106="Ткани (метод 1)",L106&lt;0.1),"Соответствует",IF(AND(D106="Ткани (метод 2)",L106&lt;0.1),"Соответствует",IF(AND(D106="Ткани (метод 1)",L106&lt;0.3),"Соответствует для печени птиц и животных, кожи и жира птиц и свиней; не соответствует для мяса",IF(AND(D106="Ткани (метод 2)",L106&lt;0.3),"Соответствует для печени птиц и животных, кожи и жира птиц и свиней; не соответствует для мяса",IF(AND(D106="Ткани (метод 1)",L106&lt;0.6),"Соответствует для почек птиц и животных; не соответствует для мяса",IF(AND(D106="Ткани (метод 2)",L106&lt;0.6),"Соответствует для почек птиц и животных; не соответствует для мяса","Не соответствует")))))))))))</f>
        <v>Не соответствует</v>
      </c>
      <c r="N106" s="67"/>
    </row>
    <row r="107" spans="1:14" ht="17.100000000000001" customHeight="1">
      <c r="A107" s="70"/>
      <c r="B107" s="73"/>
      <c r="C107" s="68"/>
      <c r="D107" s="76"/>
      <c r="E107" s="77"/>
      <c r="F107" s="58">
        <v>1.01</v>
      </c>
      <c r="G107" s="22">
        <f t="shared" si="130"/>
        <v>0.69201781431997256</v>
      </c>
      <c r="H107" s="79"/>
      <c r="I107" s="23">
        <f t="shared" si="135"/>
        <v>0.65215992627700825</v>
      </c>
      <c r="J107" s="81"/>
      <c r="K107" s="24">
        <f>(I107/1000)*J106</f>
        <v>6.5215992627700829E-3</v>
      </c>
      <c r="L107" s="64"/>
      <c r="M107" s="66"/>
      <c r="N107" s="68"/>
    </row>
    <row r="108" spans="1:14" ht="17.100000000000001" customHeight="1">
      <c r="A108" s="69">
        <v>40</v>
      </c>
      <c r="B108" s="71">
        <v>4</v>
      </c>
      <c r="C108" s="72"/>
      <c r="D108" s="74" t="s">
        <v>45</v>
      </c>
      <c r="E108" s="75"/>
      <c r="F108" s="58">
        <v>0.19</v>
      </c>
      <c r="G108" s="22">
        <f t="shared" si="130"/>
        <v>0.13018156903048989</v>
      </c>
      <c r="H108" s="78">
        <f t="shared" ref="H108" si="161">IF(OR(F108="",F109=""),"",STDEV(F108:F109)/AVERAGE(F108:F109))</f>
        <v>0.21427478217774115</v>
      </c>
      <c r="I108" s="23">
        <f t="shared" si="135"/>
        <v>4.9605259719674351</v>
      </c>
      <c r="J108" s="80">
        <f t="shared" ref="J108" si="162">IF(D108="Ткани (метод 1)",12,IF(D108="Ткани (метод 2)",20,IF(D108="Молоко (метод 1)",10,IF(D108="Молоко (метод 2)",40,IF(D108="Мед",10,IF(D108="Сыворотка",8,))))))</f>
        <v>20</v>
      </c>
      <c r="K108" s="24">
        <f t="shared" si="138"/>
        <v>9.9210519439348693E-2</v>
      </c>
      <c r="L108" s="63">
        <f t="shared" ref="L108" si="163">AVERAGE(K108:K109)</f>
        <v>4.9605259719674347E-2</v>
      </c>
      <c r="M108" s="65" t="str">
        <f t="shared" ref="M108" si="164">IF(L108=0,"",IF(AND(D108="Мед",L108&lt;0.01),"Соответствует (нормируется как тетрациклиновый антибиотик)",IF(D108="Сыворотка","Не нормируется",IF(AND(D108="Молоко (метод 1)",L108&lt;0.01),"Соответствует (нормируется как тетрациклиновый антибиотик)",IF(AND(D108="Молоко (метод 2)",L108&lt;0.01),"Соответствует (нормируется как тетрациклиновый антибиотик)",IF(AND(D108="Ткани (метод 1)",L108&lt;0.1),"Соответствует",IF(AND(D108="Ткани (метод 2)",L108&lt;0.1),"Соответствует",IF(AND(D108="Ткани (метод 1)",L108&lt;0.3),"Соответствует для печени птиц и животных, кожи и жира птиц и свиней; не соответствует для мяса",IF(AND(D108="Ткани (метод 2)",L108&lt;0.3),"Соответствует для печени птиц и животных, кожи и жира птиц и свиней; не соответствует для мяса",IF(AND(D108="Ткани (метод 1)",L108&lt;0.6),"Соответствует для почек птиц и животных; не соответствует для мяса",IF(AND(D108="Ткани (метод 2)",L108&lt;0.6),"Соответствует для почек птиц и животных; не соответствует для мяса","Не соответствует")))))))))))</f>
        <v>Соответствует</v>
      </c>
      <c r="N108" s="67"/>
    </row>
    <row r="109" spans="1:14" ht="17.100000000000001" customHeight="1">
      <c r="A109" s="70"/>
      <c r="B109" s="73"/>
      <c r="C109" s="68"/>
      <c r="D109" s="76"/>
      <c r="E109" s="77"/>
      <c r="F109" s="58">
        <v>0.14000000000000001</v>
      </c>
      <c r="G109" s="22">
        <f t="shared" si="130"/>
        <v>9.5923261390887304E-2</v>
      </c>
      <c r="H109" s="79"/>
      <c r="I109" s="23" t="b">
        <f t="shared" si="135"/>
        <v>0</v>
      </c>
      <c r="J109" s="81"/>
      <c r="K109" s="24">
        <f>(I109/1000)*J108</f>
        <v>0</v>
      </c>
      <c r="L109" s="64"/>
      <c r="M109" s="66"/>
      <c r="N109" s="68"/>
    </row>
    <row r="110" spans="1:14" ht="17.100000000000001" customHeight="1">
      <c r="A110" s="69">
        <v>41</v>
      </c>
      <c r="B110" s="71">
        <v>5</v>
      </c>
      <c r="C110" s="72"/>
      <c r="D110" s="74" t="s">
        <v>45</v>
      </c>
      <c r="E110" s="75"/>
      <c r="F110" s="58">
        <v>0.16</v>
      </c>
      <c r="G110" s="22">
        <f t="shared" si="130"/>
        <v>0.10962658444672833</v>
      </c>
      <c r="H110" s="78">
        <f t="shared" ref="H110" si="165">IF(OR(F110="",F111=""),"",STDEV(F110:F111)/AVERAGE(F110:F111))</f>
        <v>0.49064552163964553</v>
      </c>
      <c r="I110" s="23">
        <f t="shared" si="135"/>
        <v>5.3405396892016297</v>
      </c>
      <c r="J110" s="80">
        <f t="shared" ref="J110" si="166">IF(D110="Ткани (метод 1)",12,IF(D110="Ткани (метод 2)",20,IF(D110="Молоко (метод 1)",10,IF(D110="Молоко (метод 2)",40,IF(D110="Мед",10,IF(D110="Сыворотка",8,))))))</f>
        <v>20</v>
      </c>
      <c r="K110" s="24">
        <f t="shared" si="138"/>
        <v>0.1068107937840326</v>
      </c>
      <c r="L110" s="63">
        <f t="shared" ref="L110" si="167">AVERAGE(K110:K111)</f>
        <v>8.8555486665684274E-2</v>
      </c>
      <c r="M110" s="65" t="str">
        <f t="shared" ref="M110" si="168">IF(L110=0,"",IF(AND(D110="Мед",L110&lt;0.01),"Соответствует (нормируется как тетрациклиновый антибиотик)",IF(D110="Сыворотка","Не нормируется",IF(AND(D110="Молоко (метод 1)",L110&lt;0.01),"Соответствует (нормируется как тетрациклиновый антибиотик)",IF(AND(D110="Молоко (метод 2)",L110&lt;0.01),"Соответствует (нормируется как тетрациклиновый антибиотик)",IF(AND(D110="Ткани (метод 1)",L110&lt;0.1),"Соответствует",IF(AND(D110="Ткани (метод 2)",L110&lt;0.1),"Соответствует",IF(AND(D110="Ткани (метод 1)",L110&lt;0.3),"Соответствует для печени птиц и животных, кожи и жира птиц и свиней; не соответствует для мяса",IF(AND(D110="Ткани (метод 2)",L110&lt;0.3),"Соответствует для печени птиц и животных, кожи и жира птиц и свиней; не соответствует для мяса",IF(AND(D110="Ткани (метод 1)",L110&lt;0.6),"Соответствует для почек птиц и животных; не соответствует для мяса",IF(AND(D110="Ткани (метод 2)",L110&lt;0.6),"Соответствует для почек птиц и животных; не соответствует для мяса","Не соответствует")))))))))))</f>
        <v>Соответствует</v>
      </c>
      <c r="N110" s="67"/>
    </row>
    <row r="111" spans="1:14" ht="17.100000000000001" customHeight="1">
      <c r="A111" s="70"/>
      <c r="B111" s="73"/>
      <c r="C111" s="68"/>
      <c r="D111" s="76"/>
      <c r="E111" s="77"/>
      <c r="F111" s="58">
        <v>0.33</v>
      </c>
      <c r="G111" s="22">
        <f t="shared" si="130"/>
        <v>0.22610483042137719</v>
      </c>
      <c r="H111" s="79"/>
      <c r="I111" s="23">
        <f t="shared" si="135"/>
        <v>3.5150089773667981</v>
      </c>
      <c r="J111" s="81"/>
      <c r="K111" s="24">
        <f>(I111/1000)*J110</f>
        <v>7.0300179547335959E-2</v>
      </c>
      <c r="L111" s="64"/>
      <c r="M111" s="66"/>
      <c r="N111" s="68"/>
    </row>
    <row r="112" spans="1:14" ht="17.100000000000001" customHeight="1">
      <c r="A112" s="69">
        <v>42</v>
      </c>
      <c r="B112" s="71">
        <v>6</v>
      </c>
      <c r="C112" s="72"/>
      <c r="D112" s="74" t="s">
        <v>45</v>
      </c>
      <c r="E112" s="75"/>
      <c r="F112" s="58">
        <v>0.65</v>
      </c>
      <c r="G112" s="22">
        <f t="shared" si="130"/>
        <v>0.44535799931483383</v>
      </c>
      <c r="H112" s="78">
        <f t="shared" ref="H112" si="169">IF(OR(F112="",F113=""),"",STDEV(F112:F113)/AVERAGE(F112:F113))</f>
        <v>1.0795523376893865E-2</v>
      </c>
      <c r="I112" s="23">
        <f t="shared" si="135"/>
        <v>1.5973487734388385</v>
      </c>
      <c r="J112" s="80">
        <f t="shared" ref="J112" si="170">IF(D112="Ткани (метод 1)",12,IF(D112="Ткани (метод 2)",20,IF(D112="Молоко (метод 1)",10,IF(D112="Молоко (метод 2)",40,IF(D112="Мед",10,IF(D112="Сыворотка",8,))))))</f>
        <v>20</v>
      </c>
      <c r="K112" s="24">
        <f t="shared" si="138"/>
        <v>3.194697546877677E-2</v>
      </c>
      <c r="L112" s="63">
        <f t="shared" ref="L112" si="171">AVERAGE(K112:K113)</f>
        <v>3.1554401688334954E-2</v>
      </c>
      <c r="M112" s="65" t="str">
        <f t="shared" ref="M112" si="172">IF(L112=0,"",IF(AND(D112="Мед",L112&lt;0.01),"Соответствует (нормируется как тетрациклиновый антибиотик)",IF(D112="Сыворотка","Не нормируется",IF(AND(D112="Молоко (метод 1)",L112&lt;0.01),"Соответствует (нормируется как тетрациклиновый антибиотик)",IF(AND(D112="Молоко (метод 2)",L112&lt;0.01),"Соответствует (нормируется как тетрациклиновый антибиотик)",IF(AND(D112="Ткани (метод 1)",L112&lt;0.1),"Соответствует",IF(AND(D112="Ткани (метод 2)",L112&lt;0.1),"Соответствует",IF(AND(D112="Ткани (метод 1)",L112&lt;0.3),"Соответствует для печени птиц и животных, кожи и жира птиц и свиней; не соответствует для мяса",IF(AND(D112="Ткани (метод 2)",L112&lt;0.3),"Соответствует для печени птиц и животных, кожи и жира птиц и свиней; не соответствует для мяса",IF(AND(D112="Ткани (метод 1)",L112&lt;0.6),"Соответствует для почек птиц и животных; не соответствует для мяса",IF(AND(D112="Ткани (метод 2)",L112&lt;0.6),"Соответствует для почек птиц и животных; не соответствует для мяса","Не соответствует")))))))))))</f>
        <v>Соответствует</v>
      </c>
      <c r="N112" s="67"/>
    </row>
    <row r="113" spans="1:14" ht="17.100000000000001" customHeight="1">
      <c r="A113" s="70"/>
      <c r="B113" s="73"/>
      <c r="C113" s="68"/>
      <c r="D113" s="76"/>
      <c r="E113" s="77"/>
      <c r="F113" s="58">
        <v>0.66</v>
      </c>
      <c r="G113" s="22">
        <f t="shared" si="130"/>
        <v>0.45220966084275438</v>
      </c>
      <c r="H113" s="79"/>
      <c r="I113" s="23">
        <f t="shared" si="135"/>
        <v>1.5580913953946569</v>
      </c>
      <c r="J113" s="81"/>
      <c r="K113" s="24">
        <f>(I113/1000)*J112</f>
        <v>3.1161827907893139E-2</v>
      </c>
      <c r="L113" s="64"/>
      <c r="M113" s="66"/>
      <c r="N113" s="68"/>
    </row>
  </sheetData>
  <sheetProtection password="CD06" sheet="1" objects="1" scenarios="1" formatCells="0" formatColumns="0" formatRows="0"/>
  <mergeCells count="353">
    <mergeCell ref="N3:P3"/>
    <mergeCell ref="J30:J31"/>
    <mergeCell ref="L30:L31"/>
    <mergeCell ref="M30:M31"/>
    <mergeCell ref="N30:N31"/>
    <mergeCell ref="H30:H31"/>
    <mergeCell ref="A1:D1"/>
    <mergeCell ref="E1:I1"/>
    <mergeCell ref="A4:I4"/>
    <mergeCell ref="A6:B6"/>
    <mergeCell ref="C6:I6"/>
    <mergeCell ref="A7:B7"/>
    <mergeCell ref="C7:I7"/>
    <mergeCell ref="D30:E31"/>
    <mergeCell ref="A3:I3"/>
    <mergeCell ref="A8:B8"/>
    <mergeCell ref="C8:I8"/>
    <mergeCell ref="A9:B9"/>
    <mergeCell ref="C9:I9"/>
    <mergeCell ref="B29:C29"/>
    <mergeCell ref="A30:A31"/>
    <mergeCell ref="B30:C31"/>
    <mergeCell ref="D29:E29"/>
    <mergeCell ref="A12:C12"/>
    <mergeCell ref="D12:E12"/>
    <mergeCell ref="M34:M35"/>
    <mergeCell ref="N34:N35"/>
    <mergeCell ref="A32:A33"/>
    <mergeCell ref="B32:C33"/>
    <mergeCell ref="D32:E33"/>
    <mergeCell ref="H32:H33"/>
    <mergeCell ref="J32:J33"/>
    <mergeCell ref="L32:L33"/>
    <mergeCell ref="M32:M33"/>
    <mergeCell ref="N32:N33"/>
    <mergeCell ref="A34:A35"/>
    <mergeCell ref="B34:C35"/>
    <mergeCell ref="D34:E35"/>
    <mergeCell ref="H34:H35"/>
    <mergeCell ref="J34:J35"/>
    <mergeCell ref="L34:L35"/>
    <mergeCell ref="M38:M39"/>
    <mergeCell ref="N38:N39"/>
    <mergeCell ref="A36:A37"/>
    <mergeCell ref="B36:C37"/>
    <mergeCell ref="D36:E37"/>
    <mergeCell ref="H36:H37"/>
    <mergeCell ref="J36:J37"/>
    <mergeCell ref="L36:L37"/>
    <mergeCell ref="M36:M37"/>
    <mergeCell ref="N36:N37"/>
    <mergeCell ref="A38:A39"/>
    <mergeCell ref="B38:C39"/>
    <mergeCell ref="D38:E39"/>
    <mergeCell ref="H38:H39"/>
    <mergeCell ref="J38:J39"/>
    <mergeCell ref="L38:L39"/>
    <mergeCell ref="M42:M43"/>
    <mergeCell ref="N42:N43"/>
    <mergeCell ref="A40:A41"/>
    <mergeCell ref="B40:C41"/>
    <mergeCell ref="D40:E41"/>
    <mergeCell ref="H40:H41"/>
    <mergeCell ref="J40:J41"/>
    <mergeCell ref="L40:L41"/>
    <mergeCell ref="M40:M41"/>
    <mergeCell ref="N40:N41"/>
    <mergeCell ref="A42:A43"/>
    <mergeCell ref="B42:C43"/>
    <mergeCell ref="D42:E43"/>
    <mergeCell ref="H42:H43"/>
    <mergeCell ref="J42:J43"/>
    <mergeCell ref="L42:L43"/>
    <mergeCell ref="M46:M47"/>
    <mergeCell ref="N46:N47"/>
    <mergeCell ref="A44:A45"/>
    <mergeCell ref="B44:C45"/>
    <mergeCell ref="D44:E45"/>
    <mergeCell ref="H44:H45"/>
    <mergeCell ref="J44:J45"/>
    <mergeCell ref="L44:L45"/>
    <mergeCell ref="M44:M45"/>
    <mergeCell ref="N44:N45"/>
    <mergeCell ref="A46:A47"/>
    <mergeCell ref="B46:C47"/>
    <mergeCell ref="D46:E47"/>
    <mergeCell ref="H46:H47"/>
    <mergeCell ref="J46:J47"/>
    <mergeCell ref="L46:L47"/>
    <mergeCell ref="M50:M51"/>
    <mergeCell ref="N50:N51"/>
    <mergeCell ref="A48:A49"/>
    <mergeCell ref="B48:C49"/>
    <mergeCell ref="D48:E49"/>
    <mergeCell ref="H48:H49"/>
    <mergeCell ref="J48:J49"/>
    <mergeCell ref="L48:L49"/>
    <mergeCell ref="M48:M49"/>
    <mergeCell ref="N48:N49"/>
    <mergeCell ref="A50:A51"/>
    <mergeCell ref="B50:C51"/>
    <mergeCell ref="D50:E51"/>
    <mergeCell ref="H50:H51"/>
    <mergeCell ref="J50:J51"/>
    <mergeCell ref="L50:L51"/>
    <mergeCell ref="M54:M55"/>
    <mergeCell ref="N54:N55"/>
    <mergeCell ref="A52:A53"/>
    <mergeCell ref="B52:C53"/>
    <mergeCell ref="D52:E53"/>
    <mergeCell ref="H52:H53"/>
    <mergeCell ref="J52:J53"/>
    <mergeCell ref="L52:L53"/>
    <mergeCell ref="M52:M53"/>
    <mergeCell ref="N52:N53"/>
    <mergeCell ref="A54:A55"/>
    <mergeCell ref="B54:C55"/>
    <mergeCell ref="D54:E55"/>
    <mergeCell ref="H54:H55"/>
    <mergeCell ref="J54:J55"/>
    <mergeCell ref="L54:L55"/>
    <mergeCell ref="M58:M59"/>
    <mergeCell ref="N58:N59"/>
    <mergeCell ref="A56:A57"/>
    <mergeCell ref="B56:C57"/>
    <mergeCell ref="D56:E57"/>
    <mergeCell ref="H56:H57"/>
    <mergeCell ref="J56:J57"/>
    <mergeCell ref="L56:L57"/>
    <mergeCell ref="M56:M57"/>
    <mergeCell ref="N56:N57"/>
    <mergeCell ref="A58:A59"/>
    <mergeCell ref="B58:C59"/>
    <mergeCell ref="D58:E59"/>
    <mergeCell ref="H58:H59"/>
    <mergeCell ref="J58:J59"/>
    <mergeCell ref="L58:L59"/>
    <mergeCell ref="M62:M63"/>
    <mergeCell ref="N62:N63"/>
    <mergeCell ref="A60:A61"/>
    <mergeCell ref="B60:C61"/>
    <mergeCell ref="D60:E61"/>
    <mergeCell ref="H60:H61"/>
    <mergeCell ref="J60:J61"/>
    <mergeCell ref="L60:L61"/>
    <mergeCell ref="M60:M61"/>
    <mergeCell ref="N60:N61"/>
    <mergeCell ref="A62:A63"/>
    <mergeCell ref="B62:C63"/>
    <mergeCell ref="D62:E63"/>
    <mergeCell ref="H62:H63"/>
    <mergeCell ref="J62:J63"/>
    <mergeCell ref="L62:L63"/>
    <mergeCell ref="M66:M67"/>
    <mergeCell ref="N66:N67"/>
    <mergeCell ref="A64:A65"/>
    <mergeCell ref="B64:C65"/>
    <mergeCell ref="D64:E65"/>
    <mergeCell ref="H64:H65"/>
    <mergeCell ref="J64:J65"/>
    <mergeCell ref="L64:L65"/>
    <mergeCell ref="M64:M65"/>
    <mergeCell ref="N64:N65"/>
    <mergeCell ref="A66:A67"/>
    <mergeCell ref="B66:C67"/>
    <mergeCell ref="D66:E67"/>
    <mergeCell ref="H66:H67"/>
    <mergeCell ref="J66:J67"/>
    <mergeCell ref="L66:L67"/>
    <mergeCell ref="M70:M71"/>
    <mergeCell ref="N70:N71"/>
    <mergeCell ref="A68:A69"/>
    <mergeCell ref="B68:C69"/>
    <mergeCell ref="D68:E69"/>
    <mergeCell ref="H68:H69"/>
    <mergeCell ref="J68:J69"/>
    <mergeCell ref="L68:L69"/>
    <mergeCell ref="M68:M69"/>
    <mergeCell ref="N68:N69"/>
    <mergeCell ref="A70:A71"/>
    <mergeCell ref="B70:C71"/>
    <mergeCell ref="D70:E71"/>
    <mergeCell ref="H70:H71"/>
    <mergeCell ref="J70:J71"/>
    <mergeCell ref="L70:L71"/>
    <mergeCell ref="M74:M75"/>
    <mergeCell ref="N74:N75"/>
    <mergeCell ref="A72:A73"/>
    <mergeCell ref="B72:C73"/>
    <mergeCell ref="D72:E73"/>
    <mergeCell ref="H72:H73"/>
    <mergeCell ref="J72:J73"/>
    <mergeCell ref="L72:L73"/>
    <mergeCell ref="M72:M73"/>
    <mergeCell ref="N72:N73"/>
    <mergeCell ref="A74:A75"/>
    <mergeCell ref="B74:C75"/>
    <mergeCell ref="D74:E75"/>
    <mergeCell ref="H74:H75"/>
    <mergeCell ref="J74:J75"/>
    <mergeCell ref="L74:L75"/>
    <mergeCell ref="M78:M79"/>
    <mergeCell ref="N78:N79"/>
    <mergeCell ref="A76:A77"/>
    <mergeCell ref="B76:C77"/>
    <mergeCell ref="D76:E77"/>
    <mergeCell ref="H76:H77"/>
    <mergeCell ref="J76:J77"/>
    <mergeCell ref="L76:L77"/>
    <mergeCell ref="M76:M77"/>
    <mergeCell ref="N76:N77"/>
    <mergeCell ref="A78:A79"/>
    <mergeCell ref="B78:C79"/>
    <mergeCell ref="D78:E79"/>
    <mergeCell ref="H78:H79"/>
    <mergeCell ref="J78:J79"/>
    <mergeCell ref="L78:L79"/>
    <mergeCell ref="M82:M83"/>
    <mergeCell ref="N82:N83"/>
    <mergeCell ref="A80:A81"/>
    <mergeCell ref="B80:C81"/>
    <mergeCell ref="D80:E81"/>
    <mergeCell ref="H80:H81"/>
    <mergeCell ref="J80:J81"/>
    <mergeCell ref="L80:L81"/>
    <mergeCell ref="M80:M81"/>
    <mergeCell ref="N80:N81"/>
    <mergeCell ref="A82:A83"/>
    <mergeCell ref="B82:C83"/>
    <mergeCell ref="D82:E83"/>
    <mergeCell ref="H82:H83"/>
    <mergeCell ref="J82:J83"/>
    <mergeCell ref="L82:L83"/>
    <mergeCell ref="M86:M87"/>
    <mergeCell ref="N86:N87"/>
    <mergeCell ref="A84:A85"/>
    <mergeCell ref="B84:C85"/>
    <mergeCell ref="D84:E85"/>
    <mergeCell ref="H84:H85"/>
    <mergeCell ref="J84:J85"/>
    <mergeCell ref="L84:L85"/>
    <mergeCell ref="M84:M85"/>
    <mergeCell ref="N84:N85"/>
    <mergeCell ref="A86:A87"/>
    <mergeCell ref="B86:C87"/>
    <mergeCell ref="D86:E87"/>
    <mergeCell ref="H86:H87"/>
    <mergeCell ref="J86:J87"/>
    <mergeCell ref="L86:L87"/>
    <mergeCell ref="M90:M91"/>
    <mergeCell ref="N90:N91"/>
    <mergeCell ref="A88:A89"/>
    <mergeCell ref="B88:C89"/>
    <mergeCell ref="D88:E89"/>
    <mergeCell ref="H88:H89"/>
    <mergeCell ref="J88:J89"/>
    <mergeCell ref="L88:L89"/>
    <mergeCell ref="M88:M89"/>
    <mergeCell ref="N88:N89"/>
    <mergeCell ref="A90:A91"/>
    <mergeCell ref="B90:C91"/>
    <mergeCell ref="D90:E91"/>
    <mergeCell ref="H90:H91"/>
    <mergeCell ref="J90:J91"/>
    <mergeCell ref="L90:L91"/>
    <mergeCell ref="M94:M95"/>
    <mergeCell ref="N94:N95"/>
    <mergeCell ref="A92:A93"/>
    <mergeCell ref="B92:C93"/>
    <mergeCell ref="D92:E93"/>
    <mergeCell ref="H92:H93"/>
    <mergeCell ref="J92:J93"/>
    <mergeCell ref="L92:L93"/>
    <mergeCell ref="M92:M93"/>
    <mergeCell ref="N92:N93"/>
    <mergeCell ref="A94:A95"/>
    <mergeCell ref="B94:C95"/>
    <mergeCell ref="D94:E95"/>
    <mergeCell ref="H94:H95"/>
    <mergeCell ref="J94:J95"/>
    <mergeCell ref="L94:L95"/>
    <mergeCell ref="M98:M99"/>
    <mergeCell ref="N98:N99"/>
    <mergeCell ref="A96:A97"/>
    <mergeCell ref="B96:C97"/>
    <mergeCell ref="D96:E97"/>
    <mergeCell ref="H96:H97"/>
    <mergeCell ref="J96:J97"/>
    <mergeCell ref="L96:L97"/>
    <mergeCell ref="M96:M97"/>
    <mergeCell ref="N96:N97"/>
    <mergeCell ref="A98:A99"/>
    <mergeCell ref="B98:C99"/>
    <mergeCell ref="D98:E99"/>
    <mergeCell ref="H98:H99"/>
    <mergeCell ref="J98:J99"/>
    <mergeCell ref="L98:L99"/>
    <mergeCell ref="M102:M103"/>
    <mergeCell ref="N102:N103"/>
    <mergeCell ref="A100:A101"/>
    <mergeCell ref="B100:C101"/>
    <mergeCell ref="D100:E101"/>
    <mergeCell ref="H100:H101"/>
    <mergeCell ref="J100:J101"/>
    <mergeCell ref="L100:L101"/>
    <mergeCell ref="M100:M101"/>
    <mergeCell ref="N100:N101"/>
    <mergeCell ref="A102:A103"/>
    <mergeCell ref="B102:C103"/>
    <mergeCell ref="D102:E103"/>
    <mergeCell ref="H102:H103"/>
    <mergeCell ref="J102:J103"/>
    <mergeCell ref="L102:L103"/>
    <mergeCell ref="M106:M107"/>
    <mergeCell ref="N106:N107"/>
    <mergeCell ref="A104:A105"/>
    <mergeCell ref="B104:C105"/>
    <mergeCell ref="D104:E105"/>
    <mergeCell ref="H104:H105"/>
    <mergeCell ref="J104:J105"/>
    <mergeCell ref="L104:L105"/>
    <mergeCell ref="M104:M105"/>
    <mergeCell ref="N104:N105"/>
    <mergeCell ref="A106:A107"/>
    <mergeCell ref="B106:C107"/>
    <mergeCell ref="D106:E107"/>
    <mergeCell ref="H106:H107"/>
    <mergeCell ref="J106:J107"/>
    <mergeCell ref="L106:L107"/>
    <mergeCell ref="A108:A109"/>
    <mergeCell ref="B108:C109"/>
    <mergeCell ref="D108:E109"/>
    <mergeCell ref="H108:H109"/>
    <mergeCell ref="J108:J109"/>
    <mergeCell ref="L108:L109"/>
    <mergeCell ref="M108:M109"/>
    <mergeCell ref="N108:N109"/>
    <mergeCell ref="A110:A111"/>
    <mergeCell ref="B110:C111"/>
    <mergeCell ref="D110:E111"/>
    <mergeCell ref="H110:H111"/>
    <mergeCell ref="J110:J111"/>
    <mergeCell ref="L110:L111"/>
    <mergeCell ref="L112:L113"/>
    <mergeCell ref="M112:M113"/>
    <mergeCell ref="N112:N113"/>
    <mergeCell ref="A112:A113"/>
    <mergeCell ref="B112:C113"/>
    <mergeCell ref="D112:E113"/>
    <mergeCell ref="H112:H113"/>
    <mergeCell ref="J112:J113"/>
    <mergeCell ref="M110:M111"/>
    <mergeCell ref="N110:N111"/>
  </mergeCells>
  <dataValidations count="1">
    <dataValidation type="list" allowBlank="1" showInputMessage="1" showErrorMessage="1" sqref="D30:E113">
      <formula1>Матрицы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Мультискрин_Доксициклин</vt:lpstr>
      <vt:lpstr>Мультискрин_Доксициклин!Матрицы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 Сергей</dc:creator>
  <cp:lastModifiedBy>Ткачев Сергей</cp:lastModifiedBy>
  <cp:lastPrinted>2020-02-12T11:26:07Z</cp:lastPrinted>
  <dcterms:created xsi:type="dcterms:W3CDTF">2020-02-03T10:00:36Z</dcterms:created>
  <dcterms:modified xsi:type="dcterms:W3CDTF">2020-04-21T08:11:02Z</dcterms:modified>
</cp:coreProperties>
</file>