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S-pdc\_kps\Программы ТЕСТЫ\ИБОХ программы\Антибиотики ИБОХ\Защита паролем KPS\"/>
    </mc:Choice>
  </mc:AlternateContent>
  <xr:revisionPtr revIDLastSave="0" documentId="13_ncr:1_{B15BAC35-806A-4305-A190-C37C4AFBA6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30" l="1"/>
  <c r="H52" i="30"/>
  <c r="H51" i="30"/>
  <c r="G51" i="30"/>
  <c r="J51" i="30"/>
  <c r="M51" i="30" s="1"/>
  <c r="G50" i="30"/>
  <c r="J50" i="30"/>
  <c r="M50" i="30" s="1"/>
  <c r="H49" i="30"/>
  <c r="G49" i="30"/>
  <c r="J49" i="30"/>
  <c r="M49" i="30" s="1"/>
  <c r="G48" i="30"/>
  <c r="H48" i="30"/>
  <c r="H47" i="30"/>
  <c r="G47" i="30"/>
  <c r="J47" i="30"/>
  <c r="M47" i="30" s="1"/>
  <c r="G46" i="30"/>
  <c r="J46" i="30"/>
  <c r="M46" i="30" s="1"/>
  <c r="H45" i="30"/>
  <c r="G45" i="30"/>
  <c r="J45" i="30"/>
  <c r="M45" i="30" s="1"/>
  <c r="G44" i="30"/>
  <c r="H44" i="30"/>
  <c r="H43" i="30"/>
  <c r="G43" i="30"/>
  <c r="J43" i="30"/>
  <c r="M43" i="30" s="1"/>
  <c r="G42" i="30"/>
  <c r="J42" i="30"/>
  <c r="M42" i="30"/>
  <c r="H42" i="30"/>
  <c r="H41" i="30"/>
  <c r="G41" i="30"/>
  <c r="J41" i="30"/>
  <c r="M41" i="30" s="1"/>
  <c r="K41" i="30" s="1"/>
  <c r="G40" i="30"/>
  <c r="H40" i="30"/>
  <c r="H39" i="30"/>
  <c r="G39" i="30"/>
  <c r="G38" i="30"/>
  <c r="H38" i="30"/>
  <c r="H37" i="30"/>
  <c r="G37" i="30"/>
  <c r="G36" i="30"/>
  <c r="H36" i="30"/>
  <c r="H35" i="30"/>
  <c r="G35" i="30"/>
  <c r="G34" i="30"/>
  <c r="J34" i="30"/>
  <c r="M34" i="30" s="1"/>
  <c r="H33" i="30"/>
  <c r="G33" i="30"/>
  <c r="J33" i="30"/>
  <c r="M33" i="30" s="1"/>
  <c r="G32" i="30"/>
  <c r="H32" i="30"/>
  <c r="H31" i="30"/>
  <c r="G31" i="30"/>
  <c r="J31" i="30"/>
  <c r="M31" i="30" s="1"/>
  <c r="G30" i="30"/>
  <c r="H29" i="30"/>
  <c r="G29" i="30"/>
  <c r="G28" i="30"/>
  <c r="H28" i="30"/>
  <c r="H27" i="30"/>
  <c r="G27" i="30"/>
  <c r="I15" i="30"/>
  <c r="G15" i="30"/>
  <c r="F15" i="30"/>
  <c r="I14" i="30"/>
  <c r="G14" i="30"/>
  <c r="F14" i="30"/>
  <c r="I13" i="30"/>
  <c r="G13" i="30"/>
  <c r="F13" i="30"/>
  <c r="I12" i="30"/>
  <c r="E21" i="30"/>
  <c r="G12" i="30"/>
  <c r="F12" i="30"/>
  <c r="D21" i="30"/>
  <c r="I11" i="30"/>
  <c r="G11" i="30"/>
  <c r="F11" i="30"/>
  <c r="C20" i="30" s="1"/>
  <c r="F20" i="30" s="1"/>
  <c r="G10" i="30"/>
  <c r="F10" i="30"/>
  <c r="J32" i="30"/>
  <c r="M32" i="30" s="1"/>
  <c r="K31" i="30" s="1"/>
  <c r="J48" i="30"/>
  <c r="M48" i="30" s="1"/>
  <c r="J52" i="30"/>
  <c r="M52" i="30" s="1"/>
  <c r="D23" i="30"/>
  <c r="J44" i="30"/>
  <c r="M44" i="30" s="1"/>
  <c r="D22" i="30"/>
  <c r="H30" i="30"/>
  <c r="H46" i="30"/>
  <c r="C23" i="30"/>
  <c r="H34" i="30"/>
  <c r="H50" i="30"/>
  <c r="E22" i="30"/>
  <c r="D20" i="30"/>
  <c r="J30" i="30" s="1"/>
  <c r="M30" i="30" s="1"/>
  <c r="E23" i="30"/>
  <c r="C22" i="30"/>
  <c r="F22" i="30"/>
  <c r="E20" i="30"/>
  <c r="C19" i="30"/>
  <c r="C21" i="30"/>
  <c r="F21" i="30"/>
  <c r="D17" i="30"/>
  <c r="E19" i="30"/>
  <c r="F23" i="30"/>
  <c r="O31" i="30" l="1"/>
  <c r="D19" i="30"/>
  <c r="F19" i="30" s="1"/>
  <c r="J29" i="30"/>
  <c r="M29" i="30" s="1"/>
  <c r="J35" i="30"/>
  <c r="M35" i="30" s="1"/>
  <c r="K35" i="30" s="1"/>
  <c r="J39" i="30"/>
  <c r="M39" i="30" s="1"/>
  <c r="J28" i="30"/>
  <c r="M28" i="30" s="1"/>
  <c r="O27" i="30" s="1"/>
  <c r="J40" i="30"/>
  <c r="M40" i="30" s="1"/>
  <c r="J37" i="30"/>
  <c r="M37" i="30" s="1"/>
  <c r="O37" i="30" s="1"/>
  <c r="P37" i="30" s="1"/>
  <c r="J36" i="30"/>
  <c r="M36" i="30" s="1"/>
  <c r="J38" i="30"/>
  <c r="M38" i="30" s="1"/>
  <c r="J27" i="30"/>
  <c r="M27" i="30" s="1"/>
  <c r="N31" i="30"/>
  <c r="P31" i="30"/>
  <c r="K47" i="30"/>
  <c r="K43" i="30"/>
  <c r="O43" i="30"/>
  <c r="N43" i="30" s="1"/>
  <c r="K33" i="30"/>
  <c r="K39" i="30"/>
  <c r="O29" i="30"/>
  <c r="K29" i="30"/>
  <c r="O35" i="30"/>
  <c r="O49" i="30"/>
  <c r="K49" i="30"/>
  <c r="O39" i="30"/>
  <c r="O45" i="30"/>
  <c r="K45" i="30"/>
  <c r="O51" i="30"/>
  <c r="K51" i="30"/>
  <c r="O41" i="30"/>
  <c r="O47" i="30"/>
  <c r="O33" i="30"/>
  <c r="K27" i="30" l="1"/>
  <c r="K37" i="30"/>
  <c r="P43" i="30"/>
  <c r="N37" i="30"/>
  <c r="N47" i="30"/>
  <c r="P47" i="30"/>
  <c r="P49" i="30"/>
  <c r="N49" i="30"/>
  <c r="N29" i="30"/>
  <c r="P29" i="30"/>
  <c r="P45" i="30"/>
  <c r="N45" i="30"/>
  <c r="N51" i="30"/>
  <c r="P51" i="30"/>
  <c r="P41" i="30"/>
  <c r="N41" i="30"/>
  <c r="N33" i="30"/>
  <c r="P33" i="30"/>
  <c r="N39" i="30"/>
  <c r="P39" i="30"/>
  <c r="N35" i="30"/>
  <c r="P35" i="30"/>
  <c r="N27" i="30"/>
  <c r="P27" i="30"/>
</calcChain>
</file>

<file path=xl/sharedStrings.xml><?xml version="1.0" encoding="utf-8"?>
<sst xmlns="http://schemas.openxmlformats.org/spreadsheetml/2006/main" count="57" uniqueCount="50">
  <si>
    <t>Исполнитель</t>
  </si>
  <si>
    <t>Дата:</t>
  </si>
  <si>
    <t>№ партии</t>
  </si>
  <si>
    <t>Раздел I: Градуировочный график</t>
  </si>
  <si>
    <t>К.В.</t>
  </si>
  <si>
    <r>
      <t>С</t>
    </r>
    <r>
      <rPr>
        <b/>
        <vertAlign val="subscript"/>
        <sz val="10"/>
        <rFont val="Arial"/>
        <family val="2"/>
        <charset val="204"/>
      </rPr>
      <t>0</t>
    </r>
  </si>
  <si>
    <r>
      <t>С</t>
    </r>
    <r>
      <rPr>
        <b/>
        <vertAlign val="subscript"/>
        <sz val="10"/>
        <rFont val="Arial"/>
        <family val="2"/>
        <charset val="204"/>
      </rPr>
      <t>1</t>
    </r>
  </si>
  <si>
    <r>
      <t>С</t>
    </r>
    <r>
      <rPr>
        <b/>
        <vertAlign val="subscript"/>
        <sz val="10"/>
        <rFont val="Arial"/>
        <family val="2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</si>
  <si>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r>
      <t>С</t>
    </r>
    <r>
      <rPr>
        <b/>
        <vertAlign val="subscript"/>
        <sz val="10"/>
        <rFont val="Arial"/>
        <family val="2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</si>
  <si>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№</t>
  </si>
  <si>
    <t>Наименование образца</t>
  </si>
  <si>
    <t>Фактор разведения</t>
  </si>
  <si>
    <t>Примечания</t>
  </si>
  <si>
    <t>Градуировочный раствор</t>
  </si>
  <si>
    <r>
      <t>B</t>
    </r>
    <r>
      <rPr>
        <b/>
        <vertAlign val="subscript"/>
        <sz val="10"/>
        <rFont val="Arial"/>
        <family val="2"/>
        <charset val="204"/>
      </rPr>
      <t>i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</si>
  <si>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i</t>
    </r>
  </si>
  <si>
    <r>
      <t>С</t>
    </r>
    <r>
      <rPr>
        <b/>
        <vertAlign val="subscript"/>
        <sz val="10"/>
        <rFont val="Arial"/>
        <family val="2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</si>
  <si>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r>
      <t>lnC</t>
    </r>
    <r>
      <rPr>
        <b/>
        <vertAlign val="subscript"/>
        <sz val="10"/>
        <rFont val="Arial"/>
        <family val="2"/>
        <charset val="204"/>
      </rPr>
      <t>i</t>
    </r>
  </si>
  <si>
    <t>Для всей кривой</t>
  </si>
  <si>
    <t>Slope</t>
  </si>
  <si>
    <t>Intercept</t>
  </si>
  <si>
    <t>R^2</t>
  </si>
  <si>
    <t>50% ингибирование</t>
  </si>
  <si>
    <r>
      <t>B</t>
    </r>
    <r>
      <rPr>
        <b/>
        <vertAlign val="subscript"/>
        <sz val="11"/>
        <color indexed="8"/>
        <rFont val="Arial"/>
        <family val="2"/>
        <charset val="204"/>
      </rPr>
      <t>1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2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</si>
  <si>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</si>
  <si>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4</t>
    </r>
  </si>
  <si>
    <t>Группа продуктов</t>
  </si>
  <si>
    <t>Продукт</t>
  </si>
  <si>
    <t>Предел повтряемости r, %</t>
  </si>
  <si>
    <t>Относительная расширенная неопределенность U, %</t>
  </si>
  <si>
    <t>Оценка прием-
лемости в условиях
повторяемости</t>
  </si>
  <si>
    <r>
      <t>С</t>
    </r>
    <r>
      <rPr>
        <b/>
        <vertAlign val="subscript"/>
        <sz val="10"/>
        <rFont val="Arial"/>
        <family val="2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</si>
  <si>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>нг/мл</t>
  </si>
  <si>
    <t>мясо, в т.ч. птицы</t>
  </si>
  <si>
    <t>мясные и мясосодержащие продукты</t>
  </si>
  <si>
    <t>субпродукты, в т.ч. птичьи, и продукты их переработки, сало, в т.ч. шпик</t>
  </si>
  <si>
    <t>молоко</t>
  </si>
  <si>
    <t>пищевая продукция аквакультуры животного происхождения (рыба, креветки)</t>
  </si>
  <si>
    <t>яйца птицы, сухие и жидкие яичные продукты</t>
  </si>
  <si>
    <t>мёд</t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</si>
  <si>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</si>
  <si>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</si>
  <si>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r>
      <t>C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, мкг/кг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</si>
  <si>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4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</si>
  <si>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 xml:space="preserve">Определение бацитрацина. Тест- система ПРОДОСКРИН® ИФА-Бацитрацин  (0,5-27,0 нг/мл /8,0-405,0 мкг/кг) </t>
  </si>
  <si>
    <r>
      <t>C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, нг/мл</t>
    </r>
  </si>
  <si>
    <r>
      <t xml:space="preserve"> _            </t>
    </r>
    <r>
      <rPr>
        <b/>
        <sz val="10"/>
        <color indexed="9"/>
        <rFont val="Arial"/>
        <family val="2"/>
        <charset val="204"/>
      </rPr>
      <t xml:space="preserve">  .</t>
    </r>
    <r>
      <rPr>
        <b/>
        <sz val="10"/>
        <rFont val="Arial"/>
        <family val="2"/>
        <charset val="204"/>
      </rPr>
      <t xml:space="preserve">
C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, нг/мл</t>
    </r>
  </si>
  <si>
    <r>
      <rPr>
        <b/>
        <u/>
        <sz val="1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 </t>
    </r>
    <r>
      <rPr>
        <b/>
        <sz val="10"/>
        <color indexed="9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
C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±Uабс, мкг/кг</t>
    </r>
  </si>
  <si>
    <r>
      <t>Интерсепт 50% (IC</t>
    </r>
    <r>
      <rPr>
        <b/>
        <vertAlign val="subscript"/>
        <sz val="10"/>
        <rFont val="Arial"/>
        <family val="2"/>
        <charset val="204"/>
      </rPr>
      <t>50</t>
    </r>
    <r>
      <rPr>
        <b/>
        <sz val="10"/>
        <rFont val="Arial"/>
        <family val="2"/>
        <charset val="204"/>
      </rPr>
      <t>)</t>
    </r>
  </si>
  <si>
    <t>Раздел II: Расчет массовой доли бацитрацина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</si>
</sst>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"/>
    <numFmt numFmtId="167" formatCode="\±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vertAlign val="subscript"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9" tint="0.7999816888943144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12" fillId="0" borderId="0" xfId="0" applyFont="1" applyBorder="1" applyProtection="1">
      <protection hidden="1"/>
    </xf>
    <xf numFmtId="10" fontId="12" fillId="0" borderId="1" xfId="0" applyNumberFormat="1" applyFont="1" applyBorder="1" applyAlignment="1" applyProtection="1">
      <alignment horizontal="center" vertical="center"/>
      <protection hidden="1"/>
    </xf>
    <xf numFmtId="165" fontId="12" fillId="0" borderId="1" xfId="0" applyNumberFormat="1" applyFont="1" applyBorder="1" applyAlignment="1" applyProtection="1">
      <alignment horizontal="center" vertical="center"/>
      <protection hidden="1"/>
    </xf>
    <xf numFmtId="2" fontId="12" fillId="0" borderId="1" xfId="0" applyNumberFormat="1" applyFont="1" applyBorder="1" applyAlignment="1" applyProtection="1">
      <alignment horizontal="center" vertical="center"/>
      <protection hidden="1"/>
    </xf>
    <xf numFmtId="2" fontId="12" fillId="0" borderId="0" xfId="0" applyNumberFormat="1" applyFont="1" applyBorder="1" applyAlignment="1" applyProtection="1">
      <alignment horizontal="center"/>
      <protection hidden="1"/>
    </xf>
    <xf numFmtId="164" fontId="12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3" fillId="0" borderId="0" xfId="0" applyFont="1" applyBorder="1" applyAlignment="1" applyProtection="1">
      <alignment horizontal="right" vertical="center"/>
      <protection hidden="1"/>
    </xf>
    <xf numFmtId="2" fontId="12" fillId="0" borderId="2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164" fontId="4" fillId="2" borderId="1" xfId="1" applyNumberFormat="1" applyFont="1" applyFill="1" applyBorder="1" applyAlignment="1" applyProtection="1">
      <alignment horizontal="center"/>
      <protection locked="0" hidden="1"/>
    </xf>
    <xf numFmtId="164" fontId="12" fillId="2" borderId="1" xfId="0" applyNumberFormat="1" applyFont="1" applyFill="1" applyBorder="1" applyAlignment="1" applyProtection="1">
      <alignment horizontal="center"/>
      <protection locked="0" hidden="1"/>
    </xf>
    <xf numFmtId="164" fontId="12" fillId="2" borderId="3" xfId="0" applyNumberFormat="1" applyFont="1" applyFill="1" applyBorder="1" applyAlignment="1" applyProtection="1">
      <alignment horizontal="center" vertical="center"/>
      <protection locked="0" hidden="1"/>
    </xf>
    <xf numFmtId="164" fontId="12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12" fillId="2" borderId="3" xfId="0" applyNumberFormat="1" applyFont="1" applyFill="1" applyBorder="1" applyAlignment="1" applyProtection="1">
      <alignment horizontal="center"/>
      <protection locked="0"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164" fontId="9" fillId="0" borderId="3" xfId="0" applyNumberFormat="1" applyFont="1" applyFill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Fill="1" applyBorder="1" applyAlignment="1" applyProtection="1">
      <alignment horizontal="center"/>
      <protection hidden="1"/>
    </xf>
    <xf numFmtId="165" fontId="12" fillId="0" borderId="1" xfId="0" applyNumberFormat="1" applyFont="1" applyFill="1" applyBorder="1" applyAlignment="1" applyProtection="1">
      <alignment horizontal="center"/>
      <protection hidden="1"/>
    </xf>
    <xf numFmtId="2" fontId="3" fillId="0" borderId="5" xfId="0" applyNumberFormat="1" applyFont="1" applyBorder="1" applyAlignment="1" applyProtection="1">
      <alignment horizontal="right" vertical="center"/>
      <protection hidden="1"/>
    </xf>
    <xf numFmtId="2" fontId="3" fillId="0" borderId="6" xfId="0" applyNumberFormat="1" applyFont="1" applyBorder="1" applyAlignment="1" applyProtection="1">
      <alignment horizontal="right" vertical="center"/>
      <protection hidden="1"/>
    </xf>
    <xf numFmtId="2" fontId="3" fillId="0" borderId="4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/>
    <xf numFmtId="0" fontId="14" fillId="0" borderId="0" xfId="0" applyFont="1"/>
    <xf numFmtId="1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0" fontId="12" fillId="0" borderId="7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protection hidden="1"/>
    </xf>
    <xf numFmtId="0" fontId="0" fillId="0" borderId="0" xfId="0" applyBorder="1" applyAlignment="1"/>
    <xf numFmtId="49" fontId="15" fillId="3" borderId="0" xfId="0" applyNumberFormat="1" applyFont="1" applyFill="1" applyBorder="1" applyAlignment="1" applyProtection="1">
      <alignment horizontal="left"/>
      <protection locked="0" hidden="1"/>
    </xf>
    <xf numFmtId="10" fontId="12" fillId="0" borderId="8" xfId="0" applyNumberFormat="1" applyFont="1" applyBorder="1" applyAlignment="1" applyProtection="1">
      <alignment horizontal="center" vertical="center"/>
      <protection hidden="1"/>
    </xf>
    <xf numFmtId="2" fontId="12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14" xfId="0" applyFont="1" applyFill="1" applyBorder="1" applyAlignment="1" applyProtection="1">
      <alignment horizontal="center" vertical="center" wrapText="1"/>
      <protection locked="0" hidden="1"/>
    </xf>
    <xf numFmtId="0" fontId="16" fillId="2" borderId="13" xfId="0" applyFont="1" applyFill="1" applyBorder="1" applyAlignment="1" applyProtection="1">
      <alignment horizontal="center" vertical="center" wrapText="1"/>
      <protection locked="0" hidden="1"/>
    </xf>
    <xf numFmtId="0" fontId="16" fillId="2" borderId="14" xfId="0" applyFont="1" applyFill="1" applyBorder="1" applyAlignment="1" applyProtection="1">
      <alignment horizontal="center" vertical="center" wrapText="1"/>
      <protection locked="0"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left" vertical="center" wrapText="1"/>
      <protection locked="0" hidden="1"/>
    </xf>
    <xf numFmtId="0" fontId="12" fillId="2" borderId="12" xfId="0" applyFont="1" applyFill="1" applyBorder="1" applyAlignment="1" applyProtection="1">
      <alignment horizontal="left" vertical="center" wrapText="1"/>
      <protection locked="0" hidden="1"/>
    </xf>
    <xf numFmtId="0" fontId="12" fillId="2" borderId="13" xfId="0" applyFont="1" applyFill="1" applyBorder="1" applyAlignment="1" applyProtection="1">
      <alignment horizontal="left" vertical="center" wrapText="1"/>
      <protection locked="0" hidden="1"/>
    </xf>
    <xf numFmtId="0" fontId="12" fillId="2" borderId="14" xfId="0" applyFont="1" applyFill="1" applyBorder="1" applyAlignment="1" applyProtection="1">
      <alignment horizontal="left" vertical="center" wrapText="1"/>
      <protection locked="0" hidden="1"/>
    </xf>
    <xf numFmtId="0" fontId="16" fillId="2" borderId="11" xfId="0" applyFont="1" applyFill="1" applyBorder="1" applyAlignment="1" applyProtection="1">
      <alignment horizontal="center" vertical="center" wrapText="1"/>
      <protection locked="0" hidden="1"/>
    </xf>
    <xf numFmtId="0" fontId="16" fillId="2" borderId="12" xfId="0" applyFont="1" applyFill="1" applyBorder="1" applyAlignment="1" applyProtection="1">
      <alignment horizontal="center" vertical="center" wrapText="1"/>
      <protection locked="0" hidden="1"/>
    </xf>
    <xf numFmtId="10" fontId="4" fillId="0" borderId="2" xfId="0" applyNumberFormat="1" applyFont="1" applyFill="1" applyBorder="1" applyAlignment="1" applyProtection="1">
      <alignment horizontal="center" vertical="center"/>
      <protection hidden="1"/>
    </xf>
    <xf numFmtId="10" fontId="12" fillId="0" borderId="8" xfId="0" applyNumberFormat="1" applyFont="1" applyBorder="1" applyAlignment="1" applyProtection="1">
      <alignment horizontal="center" vertical="center"/>
      <protection hidden="1"/>
    </xf>
    <xf numFmtId="2" fontId="4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8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2" fontId="12" fillId="0" borderId="11" xfId="0" applyNumberFormat="1" applyFont="1" applyBorder="1" applyAlignment="1" applyProtection="1">
      <alignment horizontal="center" vertical="center"/>
      <protection hidden="1"/>
    </xf>
    <xf numFmtId="2" fontId="12" fillId="0" borderId="13" xfId="0" applyNumberFormat="1" applyFont="1" applyBorder="1" applyAlignment="1" applyProtection="1">
      <alignment horizontal="center" vertical="center"/>
      <protection hidden="1"/>
    </xf>
    <xf numFmtId="166" fontId="12" fillId="0" borderId="15" xfId="0" applyNumberFormat="1" applyFont="1" applyBorder="1" applyAlignment="1" applyProtection="1">
      <alignment horizontal="right" vertical="center"/>
      <protection hidden="1"/>
    </xf>
    <xf numFmtId="166" fontId="12" fillId="0" borderId="19" xfId="0" applyNumberFormat="1" applyFont="1" applyBorder="1" applyAlignment="1" applyProtection="1">
      <alignment horizontal="right" vertical="center"/>
      <protection hidden="1"/>
    </xf>
    <xf numFmtId="167" fontId="12" fillId="0" borderId="17" xfId="0" applyNumberFormat="1" applyFont="1" applyBorder="1" applyAlignment="1" applyProtection="1">
      <alignment horizontal="left" vertical="center"/>
      <protection hidden="1"/>
    </xf>
    <xf numFmtId="167" fontId="12" fillId="0" borderId="20" xfId="0" applyNumberFormat="1" applyFont="1" applyBorder="1" applyAlignment="1" applyProtection="1">
      <alignment horizontal="left" vertical="center"/>
      <protection hidden="1"/>
    </xf>
    <xf numFmtId="166" fontId="12" fillId="0" borderId="16" xfId="0" applyNumberFormat="1" applyFont="1" applyBorder="1" applyAlignment="1" applyProtection="1">
      <alignment horizontal="right" vertical="center"/>
      <protection hidden="1"/>
    </xf>
    <xf numFmtId="167" fontId="12" fillId="0" borderId="18" xfId="0" applyNumberFormat="1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top" wrapText="1"/>
      <protection hidden="1"/>
    </xf>
    <xf numFmtId="0" fontId="3" fillId="0" borderId="10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/>
    <xf numFmtId="49" fontId="15" fillId="2" borderId="1" xfId="0" applyNumberFormat="1" applyFont="1" applyFill="1" applyBorder="1" applyAlignment="1" applyProtection="1">
      <alignment horizontal="left"/>
      <protection locked="0" hidden="1"/>
    </xf>
    <xf numFmtId="0" fontId="12" fillId="0" borderId="1" xfId="0" applyFont="1" applyBorder="1" applyAlignment="1" applyProtection="1"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1875008528741"/>
          <c:y val="8.1761257374144358E-2"/>
          <c:w val="0.76651505259808772"/>
          <c:h val="0.76100862632857513"/>
        </c:manualLayout>
      </c:layout>
      <c:scatterChart>
        <c:scatterStyle val="smoothMarker"/>
        <c:varyColors val="0"/>
        <c:ser>
          <c:idx val="1"/>
          <c:order val="0"/>
          <c:spPr>
            <a:ln w="952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'1'!$B$11:$B$15</c:f>
              <c:numCache>
                <c:formatCode>0.00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27</c:v>
                </c:pt>
              </c:numCache>
            </c:numRef>
          </c:xVal>
          <c:yVal>
            <c:numRef>
              <c:f>'1'!$F$11:$F$15</c:f>
              <c:numCache>
                <c:formatCode>0.0%</c:formatCode>
                <c:ptCount val="5"/>
                <c:pt idx="0">
                  <c:v>0.91783307413167436</c:v>
                </c:pt>
                <c:pt idx="1">
                  <c:v>0.72706065318818036</c:v>
                </c:pt>
                <c:pt idx="2">
                  <c:v>0.46604458268532917</c:v>
                </c:pt>
                <c:pt idx="3">
                  <c:v>0.27086573354069465</c:v>
                </c:pt>
                <c:pt idx="4">
                  <c:v>0.14489372731985484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19-48C1-86FA-F3CCC3248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442879"/>
        <c:axId val="1"/>
      </c:scatterChart>
      <c:valAx>
        <c:axId val="962442879"/>
        <c:scaling>
          <c:logBase val="10"/>
          <c:orientation val="minMax"/>
          <c:max val="10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Концентрация бацитрацина, нг/мл</a:t>
                </a:r>
              </a:p>
            </c:rich>
          </c:tx>
          <c:layout>
            <c:manualLayout>
              <c:xMode val="edge"/>
              <c:yMode val="edge"/>
              <c:x val="0.33769211140274136"/>
              <c:y val="0.923600757335673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BY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1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BY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</a:t>
                </a:r>
                <a:r>
                  <a:rPr lang="ru-BY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ru-BY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/B</a:t>
                </a:r>
                <a:r>
                  <a:rPr lang="ru-BY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0</a:t>
                </a:r>
              </a:p>
            </c:rich>
          </c:tx>
          <c:layout>
            <c:manualLayout>
              <c:xMode val="edge"/>
              <c:yMode val="edge"/>
              <c:x val="1.6518846602508019E-2"/>
              <c:y val="0.3917271641354428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BY"/>
          </a:p>
        </c:txPr>
        <c:crossAx val="962442879"/>
        <c:crossesAt val="0.1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BY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1" dropStyle="combo" dx="22" fmlaLink="$D$27" fmlaRange="$T$3:$T$10" noThreeD="1" sel="5" val="0"/>
</file>

<file path=xl/ctrlProps/ctrlProp10.xml><?xml version="1.0" encoding="utf-8"?>
<formControlPr xmlns="http://schemas.microsoft.com/office/spreadsheetml/2009/9/main" objectType="Drop" dropLines="11" dropStyle="combo" dx="22" fmlaLink="#REF!" fmlaRange="$T$3:$T$10" noThreeD="1" sel="4" val="0"/>
</file>

<file path=xl/ctrlProps/ctrlProp11.xml><?xml version="1.0" encoding="utf-8"?>
<formControlPr xmlns="http://schemas.microsoft.com/office/spreadsheetml/2009/9/main" objectType="Drop" dropLines="11" dropStyle="combo" dx="22" fmlaLink="$D$37" fmlaRange="$T$3:$T$10" noThreeD="1" sel="7" val="0"/>
</file>

<file path=xl/ctrlProps/ctrlProp12.xml><?xml version="1.0" encoding="utf-8"?>
<formControlPr xmlns="http://schemas.microsoft.com/office/spreadsheetml/2009/9/main" objectType="Drop" dropLines="11" dropStyle="combo" dx="22" fmlaLink="#REF!" fmlaRange="$T$3:$T$10" noThreeD="1" sel="6" val="0"/>
</file>

<file path=xl/ctrlProps/ctrlProp13.xml><?xml version="1.0" encoding="utf-8"?>
<formControlPr xmlns="http://schemas.microsoft.com/office/spreadsheetml/2009/9/main" objectType="Drop" dropLines="11" dropStyle="combo" dx="22" fmlaLink="$D$39" fmlaRange="$T$3:$T$10" noThreeD="1" sel="8" val="0"/>
</file>

<file path=xl/ctrlProps/ctrlProp14.xml><?xml version="1.0" encoding="utf-8"?>
<formControlPr xmlns="http://schemas.microsoft.com/office/spreadsheetml/2009/9/main" objectType="Drop" dropLines="11" dropStyle="combo" dx="22" fmlaLink="#REF!" fmlaRange="$T$3:$T$10" noThreeD="1" sel="2" val="0"/>
</file>

<file path=xl/ctrlProps/ctrlProp15.xml><?xml version="1.0" encoding="utf-8"?>
<formControlPr xmlns="http://schemas.microsoft.com/office/spreadsheetml/2009/9/main" objectType="Drop" dropLines="11" dropStyle="combo" dx="22" fmlaLink="$D$41" fmlaRange="$T$3:$T$10" noThreeD="1" sel="1" val="0"/>
</file>

<file path=xl/ctrlProps/ctrlProp16.xml><?xml version="1.0" encoding="utf-8"?>
<formControlPr xmlns="http://schemas.microsoft.com/office/spreadsheetml/2009/9/main" objectType="Drop" dropLines="11" dropStyle="combo" dx="22" fmlaLink="$D$43" fmlaRange="$T$3:$T$10" noThreeD="1" sel="0" val="0"/>
</file>

<file path=xl/ctrlProps/ctrlProp17.xml><?xml version="1.0" encoding="utf-8"?>
<formControlPr xmlns="http://schemas.microsoft.com/office/spreadsheetml/2009/9/main" objectType="Drop" dropLines="11" dropStyle="combo" dx="22" fmlaLink="$D$45" fmlaRange="$T$3:$T$10" noThreeD="1" sel="0" val="0"/>
</file>

<file path=xl/ctrlProps/ctrlProp18.xml><?xml version="1.0" encoding="utf-8"?>
<formControlPr xmlns="http://schemas.microsoft.com/office/spreadsheetml/2009/9/main" objectType="Drop" dropLines="11" dropStyle="combo" dx="22" fmlaLink="$D$47" fmlaRange="$T$3:$T$10" noThreeD="1" sel="0" val="0"/>
</file>

<file path=xl/ctrlProps/ctrlProp19.xml><?xml version="1.0" encoding="utf-8"?>
<formControlPr xmlns="http://schemas.microsoft.com/office/spreadsheetml/2009/9/main" objectType="Drop" dropLines="11" dropStyle="combo" dx="22" fmlaLink="$D$49" fmlaRange="$T$3:$T$10" noThreeD="1" sel="0" val="0"/>
</file>

<file path=xl/ctrlProps/ctrlProp2.xml><?xml version="1.0" encoding="utf-8"?>
<formControlPr xmlns="http://schemas.microsoft.com/office/spreadsheetml/2009/9/main" objectType="Drop" dropLines="11" dropStyle="combo" dx="22" fmlaLink="#REF!" fmlaRange="$T$3:$T$10" noThreeD="1" sel="8" val="0"/>
</file>

<file path=xl/ctrlProps/ctrlProp20.xml><?xml version="1.0" encoding="utf-8"?>
<formControlPr xmlns="http://schemas.microsoft.com/office/spreadsheetml/2009/9/main" objectType="Drop" dropLines="11" dropStyle="combo" dx="22" fmlaLink="$D$51" fmlaRange="$T$3:$T$10" noThreeD="1" sel="0" val="0"/>
</file>

<file path=xl/ctrlProps/ctrlProp3.xml><?xml version="1.0" encoding="utf-8"?>
<formControlPr xmlns="http://schemas.microsoft.com/office/spreadsheetml/2009/9/main" objectType="Drop" dropLines="11" dropStyle="combo" dx="22" fmlaLink="$D$29" fmlaRange="$T$3:$T$10" noThreeD="1" sel="3" val="0"/>
</file>

<file path=xl/ctrlProps/ctrlProp4.xml><?xml version="1.0" encoding="utf-8"?>
<formControlPr xmlns="http://schemas.microsoft.com/office/spreadsheetml/2009/9/main" objectType="Drop" dropLines="11" dropStyle="combo" dx="22" fmlaLink="#REF!" fmlaRange="$T$3:$T$10" noThreeD="1" sel="8" val="0"/>
</file>

<file path=xl/ctrlProps/ctrlProp5.xml><?xml version="1.0" encoding="utf-8"?>
<formControlPr xmlns="http://schemas.microsoft.com/office/spreadsheetml/2009/9/main" objectType="Drop" dropLines="11" dropStyle="combo" dx="22" fmlaLink="$D$31" fmlaRange="$T$3:$T$10" noThreeD="1" sel="4" val="0"/>
</file>

<file path=xl/ctrlProps/ctrlProp6.xml><?xml version="1.0" encoding="utf-8"?>
<formControlPr xmlns="http://schemas.microsoft.com/office/spreadsheetml/2009/9/main" objectType="Drop" dropLines="11" dropStyle="combo" dx="22" fmlaLink="#REF!" fmlaRange="$T$3:$T$10" noThreeD="1" sel="8" val="0"/>
</file>

<file path=xl/ctrlProps/ctrlProp7.xml><?xml version="1.0" encoding="utf-8"?>
<formControlPr xmlns="http://schemas.microsoft.com/office/spreadsheetml/2009/9/main" objectType="Drop" dropLines="11" dropStyle="combo" dx="22" fmlaLink="$D$33" fmlaRange="$T$3:$T$10" noThreeD="1" sel="5" val="0"/>
</file>

<file path=xl/ctrlProps/ctrlProp8.xml><?xml version="1.0" encoding="utf-8"?>
<formControlPr xmlns="http://schemas.microsoft.com/office/spreadsheetml/2009/9/main" objectType="Drop" dropLines="11" dropStyle="combo" dx="22" fmlaLink="#REF!" fmlaRange="$T$3:$T$10" noThreeD="1" sel="8" val="0"/>
</file>

<file path=xl/ctrlProps/ctrlProp9.xml><?xml version="1.0" encoding="utf-8"?>
<formControlPr xmlns="http://schemas.microsoft.com/office/spreadsheetml/2009/9/main" objectType="Drop" dropLines="11" dropStyle="combo" dx="22" fmlaLink="$D$35" fmlaRange="$T$3:$T$10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528110</xdr:colOff>
      <xdr:row>1</xdr:row>
      <xdr:rowOff>74083</xdr:rowOff>
    </xdr:from>
    <xdr:to>
      <xdr:col>16</xdr:col>
      <xdr:colOff>201085</xdr:colOff>
      <xdr:row>23</xdr:row>
      <xdr:rowOff>114300</xdr:rowOff>
    </xdr:to>
    <xdr:graphicFrame macro="">
      <xdr:nvGraphicFramePr>
        <xdr:cNvPr id="4287515" name="Chart 1">
          <a:extLst>
            <a:ext uri="{FF2B5EF4-FFF2-40B4-BE49-F238E27FC236}">
              <a16:creationId xmlns:a16="http://schemas.microsoft.com/office/drawing/2014/main" id="{00000000-0008-0000-0000-00001B6C4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57150</xdr:rowOff>
        </xdr:from>
        <xdr:to>
          <xdr:col>4</xdr:col>
          <xdr:colOff>895350</xdr:colOff>
          <xdr:row>27</xdr:row>
          <xdr:rowOff>152400</xdr:rowOff>
        </xdr:to>
        <xdr:sp macro="" textlink="">
          <xdr:nvSpPr>
            <xdr:cNvPr id="4287489" name="Drop Down 1" hidden="1">
              <a:extLst>
                <a:ext uri="{63B3BB69-23CF-44E3-9099-C40C66FF867C}">
                  <a14:compatExt spid="_x0000_s4287489"/>
                </a:ext>
                <a:ext uri="{FF2B5EF4-FFF2-40B4-BE49-F238E27FC236}">
                  <a16:creationId xmlns:a16="http://schemas.microsoft.com/office/drawing/2014/main" id="{00000000-0008-0000-0000-000001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0</xdr:rowOff>
        </xdr:from>
        <xdr:to>
          <xdr:col>4</xdr:col>
          <xdr:colOff>895350</xdr:colOff>
          <xdr:row>29</xdr:row>
          <xdr:rowOff>95250</xdr:rowOff>
        </xdr:to>
        <xdr:sp macro="" textlink="">
          <xdr:nvSpPr>
            <xdr:cNvPr id="4287490" name="Drop Down 2" hidden="1">
              <a:extLst>
                <a:ext uri="{63B3BB69-23CF-44E3-9099-C40C66FF867C}">
                  <a14:compatExt spid="_x0000_s4287490"/>
                </a:ext>
                <a:ext uri="{FF2B5EF4-FFF2-40B4-BE49-F238E27FC236}">
                  <a16:creationId xmlns:a16="http://schemas.microsoft.com/office/drawing/2014/main" id="{00000000-0008-0000-0000-000002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57150</xdr:rowOff>
        </xdr:from>
        <xdr:to>
          <xdr:col>4</xdr:col>
          <xdr:colOff>895350</xdr:colOff>
          <xdr:row>29</xdr:row>
          <xdr:rowOff>152400</xdr:rowOff>
        </xdr:to>
        <xdr:sp macro="" textlink="">
          <xdr:nvSpPr>
            <xdr:cNvPr id="4287491" name="Drop Down 3" hidden="1">
              <a:extLst>
                <a:ext uri="{63B3BB69-23CF-44E3-9099-C40C66FF867C}">
                  <a14:compatExt spid="_x0000_s4287491"/>
                </a:ext>
                <a:ext uri="{FF2B5EF4-FFF2-40B4-BE49-F238E27FC236}">
                  <a16:creationId xmlns:a16="http://schemas.microsoft.com/office/drawing/2014/main" id="{00000000-0008-0000-0000-000003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</xdr:row>
          <xdr:rowOff>0</xdr:rowOff>
        </xdr:from>
        <xdr:to>
          <xdr:col>4</xdr:col>
          <xdr:colOff>895350</xdr:colOff>
          <xdr:row>31</xdr:row>
          <xdr:rowOff>95250</xdr:rowOff>
        </xdr:to>
        <xdr:sp macro="" textlink="">
          <xdr:nvSpPr>
            <xdr:cNvPr id="4287492" name="Drop Down 4" hidden="1">
              <a:extLst>
                <a:ext uri="{63B3BB69-23CF-44E3-9099-C40C66FF867C}">
                  <a14:compatExt spid="_x0000_s4287492"/>
                </a:ext>
                <a:ext uri="{FF2B5EF4-FFF2-40B4-BE49-F238E27FC236}">
                  <a16:creationId xmlns:a16="http://schemas.microsoft.com/office/drawing/2014/main" id="{00000000-0008-0000-0000-000004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</xdr:row>
          <xdr:rowOff>57150</xdr:rowOff>
        </xdr:from>
        <xdr:to>
          <xdr:col>4</xdr:col>
          <xdr:colOff>895350</xdr:colOff>
          <xdr:row>31</xdr:row>
          <xdr:rowOff>152400</xdr:rowOff>
        </xdr:to>
        <xdr:sp macro="" textlink="">
          <xdr:nvSpPr>
            <xdr:cNvPr id="4287493" name="Drop Down 5" hidden="1">
              <a:extLst>
                <a:ext uri="{63B3BB69-23CF-44E3-9099-C40C66FF867C}">
                  <a14:compatExt spid="_x0000_s4287493"/>
                </a:ext>
                <a:ext uri="{FF2B5EF4-FFF2-40B4-BE49-F238E27FC236}">
                  <a16:creationId xmlns:a16="http://schemas.microsoft.com/office/drawing/2014/main" id="{00000000-0008-0000-0000-000005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0</xdr:rowOff>
        </xdr:from>
        <xdr:to>
          <xdr:col>4</xdr:col>
          <xdr:colOff>895350</xdr:colOff>
          <xdr:row>33</xdr:row>
          <xdr:rowOff>95250</xdr:rowOff>
        </xdr:to>
        <xdr:sp macro="" textlink="">
          <xdr:nvSpPr>
            <xdr:cNvPr id="4287494" name="Drop Down 6" hidden="1">
              <a:extLst>
                <a:ext uri="{63B3BB69-23CF-44E3-9099-C40C66FF867C}">
                  <a14:compatExt spid="_x0000_s4287494"/>
                </a:ext>
                <a:ext uri="{FF2B5EF4-FFF2-40B4-BE49-F238E27FC236}">
                  <a16:creationId xmlns:a16="http://schemas.microsoft.com/office/drawing/2014/main" id="{00000000-0008-0000-0000-000006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57150</xdr:rowOff>
        </xdr:from>
        <xdr:to>
          <xdr:col>4</xdr:col>
          <xdr:colOff>895350</xdr:colOff>
          <xdr:row>33</xdr:row>
          <xdr:rowOff>152400</xdr:rowOff>
        </xdr:to>
        <xdr:sp macro="" textlink="">
          <xdr:nvSpPr>
            <xdr:cNvPr id="4287495" name="Drop Down 7" hidden="1">
              <a:extLst>
                <a:ext uri="{63B3BB69-23CF-44E3-9099-C40C66FF867C}">
                  <a14:compatExt spid="_x0000_s4287495"/>
                </a:ext>
                <a:ext uri="{FF2B5EF4-FFF2-40B4-BE49-F238E27FC236}">
                  <a16:creationId xmlns:a16="http://schemas.microsoft.com/office/drawing/2014/main" id="{00000000-0008-0000-0000-000007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34</xdr:row>
          <xdr:rowOff>0</xdr:rowOff>
        </xdr:from>
        <xdr:to>
          <xdr:col>4</xdr:col>
          <xdr:colOff>895350</xdr:colOff>
          <xdr:row>35</xdr:row>
          <xdr:rowOff>95250</xdr:rowOff>
        </xdr:to>
        <xdr:sp macro="" textlink="">
          <xdr:nvSpPr>
            <xdr:cNvPr id="4287496" name="Drop Down 8" hidden="1">
              <a:extLst>
                <a:ext uri="{63B3BB69-23CF-44E3-9099-C40C66FF867C}">
                  <a14:compatExt spid="_x0000_s4287496"/>
                </a:ext>
                <a:ext uri="{FF2B5EF4-FFF2-40B4-BE49-F238E27FC236}">
                  <a16:creationId xmlns:a16="http://schemas.microsoft.com/office/drawing/2014/main" id="{00000000-0008-0000-0000-000008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34</xdr:row>
          <xdr:rowOff>57150</xdr:rowOff>
        </xdr:from>
        <xdr:to>
          <xdr:col>4</xdr:col>
          <xdr:colOff>895350</xdr:colOff>
          <xdr:row>35</xdr:row>
          <xdr:rowOff>152400</xdr:rowOff>
        </xdr:to>
        <xdr:sp macro="" textlink="">
          <xdr:nvSpPr>
            <xdr:cNvPr id="4287497" name="Drop Down 9" hidden="1">
              <a:extLst>
                <a:ext uri="{63B3BB69-23CF-44E3-9099-C40C66FF867C}">
                  <a14:compatExt spid="_x0000_s4287497"/>
                </a:ext>
                <a:ext uri="{FF2B5EF4-FFF2-40B4-BE49-F238E27FC236}">
                  <a16:creationId xmlns:a16="http://schemas.microsoft.com/office/drawing/2014/main" id="{00000000-0008-0000-0000-000009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0</xdr:rowOff>
        </xdr:from>
        <xdr:to>
          <xdr:col>4</xdr:col>
          <xdr:colOff>895350</xdr:colOff>
          <xdr:row>37</xdr:row>
          <xdr:rowOff>95250</xdr:rowOff>
        </xdr:to>
        <xdr:sp macro="" textlink="">
          <xdr:nvSpPr>
            <xdr:cNvPr id="4287498" name="Drop Down 10" hidden="1">
              <a:extLst>
                <a:ext uri="{63B3BB69-23CF-44E3-9099-C40C66FF867C}">
                  <a14:compatExt spid="_x0000_s4287498"/>
                </a:ext>
                <a:ext uri="{FF2B5EF4-FFF2-40B4-BE49-F238E27FC236}">
                  <a16:creationId xmlns:a16="http://schemas.microsoft.com/office/drawing/2014/main" id="{00000000-0008-0000-0000-00000A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57150</xdr:rowOff>
        </xdr:from>
        <xdr:to>
          <xdr:col>4</xdr:col>
          <xdr:colOff>895350</xdr:colOff>
          <xdr:row>37</xdr:row>
          <xdr:rowOff>152400</xdr:rowOff>
        </xdr:to>
        <xdr:sp macro="" textlink="">
          <xdr:nvSpPr>
            <xdr:cNvPr id="4287499" name="Drop Down 11" hidden="1">
              <a:extLst>
                <a:ext uri="{63B3BB69-23CF-44E3-9099-C40C66FF867C}">
                  <a14:compatExt spid="_x0000_s4287499"/>
                </a:ext>
                <a:ext uri="{FF2B5EF4-FFF2-40B4-BE49-F238E27FC236}">
                  <a16:creationId xmlns:a16="http://schemas.microsoft.com/office/drawing/2014/main" id="{00000000-0008-0000-0000-00000B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38</xdr:row>
          <xdr:rowOff>0</xdr:rowOff>
        </xdr:from>
        <xdr:to>
          <xdr:col>4</xdr:col>
          <xdr:colOff>895350</xdr:colOff>
          <xdr:row>39</xdr:row>
          <xdr:rowOff>95250</xdr:rowOff>
        </xdr:to>
        <xdr:sp macro="" textlink="">
          <xdr:nvSpPr>
            <xdr:cNvPr id="4287500" name="Drop Down 12" hidden="1">
              <a:extLst>
                <a:ext uri="{63B3BB69-23CF-44E3-9099-C40C66FF867C}">
                  <a14:compatExt spid="_x0000_s4287500"/>
                </a:ext>
                <a:ext uri="{FF2B5EF4-FFF2-40B4-BE49-F238E27FC236}">
                  <a16:creationId xmlns:a16="http://schemas.microsoft.com/office/drawing/2014/main" id="{00000000-0008-0000-0000-00000C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38</xdr:row>
          <xdr:rowOff>57150</xdr:rowOff>
        </xdr:from>
        <xdr:to>
          <xdr:col>4</xdr:col>
          <xdr:colOff>895350</xdr:colOff>
          <xdr:row>39</xdr:row>
          <xdr:rowOff>152400</xdr:rowOff>
        </xdr:to>
        <xdr:sp macro="" textlink="">
          <xdr:nvSpPr>
            <xdr:cNvPr id="4287501" name="Drop Down 13" hidden="1">
              <a:extLst>
                <a:ext uri="{63B3BB69-23CF-44E3-9099-C40C66FF867C}">
                  <a14:compatExt spid="_x0000_s4287501"/>
                </a:ext>
                <a:ext uri="{FF2B5EF4-FFF2-40B4-BE49-F238E27FC236}">
                  <a16:creationId xmlns:a16="http://schemas.microsoft.com/office/drawing/2014/main" id="{00000000-0008-0000-0000-00000D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0</xdr:rowOff>
        </xdr:from>
        <xdr:to>
          <xdr:col>4</xdr:col>
          <xdr:colOff>895350</xdr:colOff>
          <xdr:row>41</xdr:row>
          <xdr:rowOff>95250</xdr:rowOff>
        </xdr:to>
        <xdr:sp macro="" textlink="">
          <xdr:nvSpPr>
            <xdr:cNvPr id="4287502" name="Drop Down 14" hidden="1">
              <a:extLst>
                <a:ext uri="{63B3BB69-23CF-44E3-9099-C40C66FF867C}">
                  <a14:compatExt spid="_x0000_s4287502"/>
                </a:ext>
                <a:ext uri="{FF2B5EF4-FFF2-40B4-BE49-F238E27FC236}">
                  <a16:creationId xmlns:a16="http://schemas.microsoft.com/office/drawing/2014/main" id="{00000000-0008-0000-0000-00000E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57150</xdr:rowOff>
        </xdr:from>
        <xdr:to>
          <xdr:col>4</xdr:col>
          <xdr:colOff>895350</xdr:colOff>
          <xdr:row>41</xdr:row>
          <xdr:rowOff>152400</xdr:rowOff>
        </xdr:to>
        <xdr:sp macro="" textlink="">
          <xdr:nvSpPr>
            <xdr:cNvPr id="4287503" name="Drop Down 15" hidden="1">
              <a:extLst>
                <a:ext uri="{63B3BB69-23CF-44E3-9099-C40C66FF867C}">
                  <a14:compatExt spid="_x0000_s4287503"/>
                </a:ext>
                <a:ext uri="{FF2B5EF4-FFF2-40B4-BE49-F238E27FC236}">
                  <a16:creationId xmlns:a16="http://schemas.microsoft.com/office/drawing/2014/main" id="{00000000-0008-0000-0000-00000F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42</xdr:row>
          <xdr:rowOff>57150</xdr:rowOff>
        </xdr:from>
        <xdr:to>
          <xdr:col>4</xdr:col>
          <xdr:colOff>895350</xdr:colOff>
          <xdr:row>43</xdr:row>
          <xdr:rowOff>152400</xdr:rowOff>
        </xdr:to>
        <xdr:sp macro="" textlink="">
          <xdr:nvSpPr>
            <xdr:cNvPr id="4287504" name="Drop Down 16" hidden="1">
              <a:extLst>
                <a:ext uri="{63B3BB69-23CF-44E3-9099-C40C66FF867C}">
                  <a14:compatExt spid="_x0000_s4287504"/>
                </a:ext>
                <a:ext uri="{FF2B5EF4-FFF2-40B4-BE49-F238E27FC236}">
                  <a16:creationId xmlns:a16="http://schemas.microsoft.com/office/drawing/2014/main" id="{00000000-0008-0000-0000-000010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57150</xdr:rowOff>
        </xdr:from>
        <xdr:to>
          <xdr:col>4</xdr:col>
          <xdr:colOff>895350</xdr:colOff>
          <xdr:row>45</xdr:row>
          <xdr:rowOff>152400</xdr:rowOff>
        </xdr:to>
        <xdr:sp macro="" textlink="">
          <xdr:nvSpPr>
            <xdr:cNvPr id="4287505" name="Drop Down 17" hidden="1">
              <a:extLst>
                <a:ext uri="{63B3BB69-23CF-44E3-9099-C40C66FF867C}">
                  <a14:compatExt spid="_x0000_s4287505"/>
                </a:ext>
                <a:ext uri="{FF2B5EF4-FFF2-40B4-BE49-F238E27FC236}">
                  <a16:creationId xmlns:a16="http://schemas.microsoft.com/office/drawing/2014/main" id="{00000000-0008-0000-0000-000011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46</xdr:row>
          <xdr:rowOff>57150</xdr:rowOff>
        </xdr:from>
        <xdr:to>
          <xdr:col>4</xdr:col>
          <xdr:colOff>895350</xdr:colOff>
          <xdr:row>47</xdr:row>
          <xdr:rowOff>152400</xdr:rowOff>
        </xdr:to>
        <xdr:sp macro="" textlink="">
          <xdr:nvSpPr>
            <xdr:cNvPr id="4287506" name="Drop Down 18" hidden="1">
              <a:extLst>
                <a:ext uri="{63B3BB69-23CF-44E3-9099-C40C66FF867C}">
                  <a14:compatExt spid="_x0000_s4287506"/>
                </a:ext>
                <a:ext uri="{FF2B5EF4-FFF2-40B4-BE49-F238E27FC236}">
                  <a16:creationId xmlns:a16="http://schemas.microsoft.com/office/drawing/2014/main" id="{00000000-0008-0000-0000-000012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57150</xdr:rowOff>
        </xdr:from>
        <xdr:to>
          <xdr:col>4</xdr:col>
          <xdr:colOff>895350</xdr:colOff>
          <xdr:row>49</xdr:row>
          <xdr:rowOff>152400</xdr:rowOff>
        </xdr:to>
        <xdr:sp macro="" textlink="">
          <xdr:nvSpPr>
            <xdr:cNvPr id="4287507" name="Drop Down 19" hidden="1">
              <a:extLst>
                <a:ext uri="{63B3BB69-23CF-44E3-9099-C40C66FF867C}">
                  <a14:compatExt spid="_x0000_s4287507"/>
                </a:ext>
                <a:ext uri="{FF2B5EF4-FFF2-40B4-BE49-F238E27FC236}">
                  <a16:creationId xmlns:a16="http://schemas.microsoft.com/office/drawing/2014/main" id="{00000000-0008-0000-0000-000013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50</xdr:row>
          <xdr:rowOff>57150</xdr:rowOff>
        </xdr:from>
        <xdr:to>
          <xdr:col>4</xdr:col>
          <xdr:colOff>895350</xdr:colOff>
          <xdr:row>51</xdr:row>
          <xdr:rowOff>152400</xdr:rowOff>
        </xdr:to>
        <xdr:sp macro="" textlink="">
          <xdr:nvSpPr>
            <xdr:cNvPr id="4287508" name="Drop Down 20" hidden="1">
              <a:extLst>
                <a:ext uri="{63B3BB69-23CF-44E3-9099-C40C66FF867C}">
                  <a14:compatExt spid="_x0000_s4287508"/>
                </a:ext>
                <a:ext uri="{FF2B5EF4-FFF2-40B4-BE49-F238E27FC236}">
                  <a16:creationId xmlns:a16="http://schemas.microsoft.com/office/drawing/2014/main" id="{00000000-0008-0000-0000-0000146C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tabSelected="1" zoomScale="90" zoomScaleNormal="90" zoomScaleSheetLayoutView="90" workbookViewId="0">
      <selection activeCell="M33" sqref="M33"/>
    </sheetView>
  </sheetViews>
  <sheetFormatPr defaultRowHeight="15" x14ac:dyDescent="0.25"/>
  <cols>
    <col min="1" max="1" width="3.42578125" style="19" customWidth="1"/>
    <col min="2" max="2" width="11.42578125" style="19" customWidth="1"/>
    <col min="3" max="3" width="16.42578125" style="19" customWidth="1"/>
    <col min="4" max="5" width="14" style="19" customWidth="1"/>
    <col min="6" max="7" width="12.85546875" style="19" customWidth="1"/>
    <col min="8" max="8" width="8" style="19" customWidth="1"/>
    <col min="9" max="9" width="9.85546875" style="19" hidden="1" customWidth="1"/>
    <col min="10" max="10" width="12.85546875" style="19" customWidth="1"/>
    <col min="11" max="11" width="14.7109375" style="19" customWidth="1"/>
    <col min="12" max="13" width="12.85546875" style="19" customWidth="1"/>
    <col min="14" max="14" width="20.28515625" style="19" customWidth="1"/>
    <col min="15" max="16" width="13.140625" style="19" customWidth="1"/>
    <col min="17" max="17" width="26.85546875" style="19" customWidth="1"/>
    <col min="18" max="18" width="9.140625" style="19" customWidth="1"/>
    <col min="19" max="19" width="9.140625" hidden="1" customWidth="1"/>
    <col min="20" max="20" width="61.140625" hidden="1" customWidth="1"/>
    <col min="21" max="21" width="10" hidden="1" customWidth="1"/>
    <col min="22" max="22" width="15.85546875" hidden="1" customWidth="1"/>
    <col min="23" max="23" width="9.140625" customWidth="1"/>
  </cols>
  <sheetData>
    <row r="1" spans="1:22" ht="15.75" x14ac:dyDescent="0.25">
      <c r="A1" s="3" t="s">
        <v>44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2" ht="15" customHeight="1" x14ac:dyDescent="0.25">
      <c r="A2" s="5"/>
      <c r="B2" s="5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44" t="s">
        <v>27</v>
      </c>
      <c r="U2" s="45" t="s">
        <v>28</v>
      </c>
      <c r="V2" s="45" t="s">
        <v>29</v>
      </c>
    </row>
    <row r="3" spans="1:22" x14ac:dyDescent="0.25">
      <c r="A3" s="86" t="s">
        <v>0</v>
      </c>
      <c r="B3" s="87"/>
      <c r="C3" s="88"/>
      <c r="D3" s="88"/>
      <c r="E3" s="88"/>
      <c r="F3" s="88"/>
      <c r="G3" s="88"/>
      <c r="H3" s="88"/>
      <c r="M3" s="24"/>
      <c r="N3" s="5"/>
      <c r="O3" s="5"/>
      <c r="P3" s="5"/>
      <c r="Q3" s="5"/>
      <c r="R3" s="5"/>
      <c r="S3">
        <v>1</v>
      </c>
      <c r="U3" s="44"/>
      <c r="V3" s="44"/>
    </row>
    <row r="4" spans="1:22" x14ac:dyDescent="0.25">
      <c r="A4" s="86" t="s">
        <v>1</v>
      </c>
      <c r="B4" s="87"/>
      <c r="C4" s="88"/>
      <c r="D4" s="88"/>
      <c r="E4" s="88"/>
      <c r="F4" s="88"/>
      <c r="G4" s="88"/>
      <c r="H4" s="88"/>
      <c r="M4" s="24"/>
      <c r="N4" s="5"/>
      <c r="O4" s="5"/>
      <c r="P4" s="5"/>
      <c r="Q4" s="5"/>
      <c r="R4" s="5"/>
      <c r="S4">
        <v>2</v>
      </c>
      <c r="T4" t="s">
        <v>33</v>
      </c>
      <c r="U4" s="44">
        <v>17</v>
      </c>
      <c r="V4" s="44">
        <v>16</v>
      </c>
    </row>
    <row r="5" spans="1:22" x14ac:dyDescent="0.25">
      <c r="A5" s="86" t="s">
        <v>2</v>
      </c>
      <c r="B5" s="87"/>
      <c r="C5" s="88"/>
      <c r="D5" s="88"/>
      <c r="E5" s="88"/>
      <c r="F5" s="88"/>
      <c r="G5" s="88"/>
      <c r="H5" s="88"/>
      <c r="M5" s="24"/>
      <c r="N5" s="5"/>
      <c r="O5" s="5"/>
      <c r="P5" s="5"/>
      <c r="Q5" s="5"/>
      <c r="R5" s="5"/>
      <c r="S5">
        <v>3</v>
      </c>
      <c r="T5" t="s">
        <v>34</v>
      </c>
      <c r="U5" s="44">
        <v>17</v>
      </c>
      <c r="V5" s="44">
        <v>16</v>
      </c>
    </row>
    <row r="6" spans="1:22" x14ac:dyDescent="0.25">
      <c r="A6" s="89"/>
      <c r="B6" s="87"/>
      <c r="C6" s="88"/>
      <c r="D6" s="88"/>
      <c r="E6" s="88"/>
      <c r="F6" s="88"/>
      <c r="G6" s="88"/>
      <c r="H6" s="88"/>
      <c r="M6" s="24"/>
      <c r="N6" s="5"/>
      <c r="O6" s="5"/>
      <c r="P6" s="5"/>
      <c r="Q6" s="5"/>
      <c r="R6" s="5"/>
      <c r="S6">
        <v>4</v>
      </c>
      <c r="T6" t="s">
        <v>35</v>
      </c>
      <c r="U6" s="44">
        <v>22</v>
      </c>
      <c r="V6" s="44">
        <v>18</v>
      </c>
    </row>
    <row r="7" spans="1:22" x14ac:dyDescent="0.25">
      <c r="A7" s="51"/>
      <c r="B7" s="52"/>
      <c r="C7" s="53"/>
      <c r="D7" s="53"/>
      <c r="E7" s="53"/>
      <c r="F7" s="53"/>
      <c r="G7" s="53"/>
      <c r="H7" s="53"/>
      <c r="M7" s="24"/>
      <c r="N7" s="5"/>
      <c r="O7" s="5"/>
      <c r="P7" s="5"/>
      <c r="Q7" s="5"/>
      <c r="R7" s="5"/>
      <c r="S7">
        <v>5</v>
      </c>
      <c r="T7" t="s">
        <v>36</v>
      </c>
      <c r="U7" s="44">
        <v>19</v>
      </c>
      <c r="V7" s="44">
        <v>18</v>
      </c>
    </row>
    <row r="8" spans="1:22" ht="15.75" x14ac:dyDescent="0.25">
      <c r="A8" s="7" t="s">
        <v>3</v>
      </c>
      <c r="B8" s="8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>
        <v>6</v>
      </c>
      <c r="T8" s="46" t="s">
        <v>37</v>
      </c>
      <c r="U8" s="44">
        <v>17</v>
      </c>
      <c r="V8" s="44">
        <v>16</v>
      </c>
    </row>
    <row r="9" spans="1:22" x14ac:dyDescent="0.25">
      <c r="A9" s="90" t="s">
        <v>13</v>
      </c>
      <c r="B9" s="91"/>
      <c r="C9" s="91"/>
      <c r="D9" s="82" t="s">
        <v>15</v>
      </c>
      <c r="E9" s="92"/>
      <c r="F9" s="18" t="s">
        <v>14</v>
      </c>
      <c r="G9" s="18" t="s">
        <v>4</v>
      </c>
      <c r="I9" s="18" t="s">
        <v>17</v>
      </c>
      <c r="N9" s="22"/>
      <c r="O9" s="22"/>
      <c r="Q9" s="22"/>
      <c r="R9" s="9"/>
      <c r="S9">
        <v>7</v>
      </c>
      <c r="T9" s="46" t="s">
        <v>38</v>
      </c>
      <c r="U9" s="44">
        <v>19</v>
      </c>
      <c r="V9" s="44">
        <v>16</v>
      </c>
    </row>
    <row r="10" spans="1:22" x14ac:dyDescent="0.25">
      <c r="A10" s="32" t="s">
        <v>5</v>
      </c>
      <c r="B10" s="41">
        <v>0</v>
      </c>
      <c r="C10" s="33" t="s">
        <v>32</v>
      </c>
      <c r="D10" s="27">
        <v>1.903</v>
      </c>
      <c r="E10" s="28">
        <v>1.9550000000000001</v>
      </c>
      <c r="F10" s="11">
        <f t="shared" ref="F10:F15" si="0">IF(OR(D10="",E10=""),"",AVERAGE(D10:E10)/AVERAGE($D$10:$E$10))</f>
        <v>1</v>
      </c>
      <c r="G10" s="10">
        <f t="shared" ref="G10:G15" si="1">IF(OR(D10="",E10=""),"",IF(D10=E10,"0,00%",STDEV(D10:E10)/AVERAGE(D10:E10)))</f>
        <v>1.9061458072421208E-2</v>
      </c>
      <c r="I10" s="12"/>
      <c r="N10" s="23"/>
      <c r="O10" s="16"/>
      <c r="Q10" s="23"/>
      <c r="R10" s="9"/>
      <c r="S10">
        <v>8</v>
      </c>
      <c r="T10" s="46" t="s">
        <v>39</v>
      </c>
      <c r="U10" s="44">
        <v>16</v>
      </c>
      <c r="V10" s="44">
        <v>18</v>
      </c>
    </row>
    <row r="11" spans="1:22" x14ac:dyDescent="0.25">
      <c r="A11" s="32" t="s">
        <v>6</v>
      </c>
      <c r="B11" s="42">
        <v>0.5</v>
      </c>
      <c r="C11" s="33" t="s">
        <v>32</v>
      </c>
      <c r="D11" s="29">
        <v>1.8879999999999999</v>
      </c>
      <c r="E11" s="26">
        <v>1.653</v>
      </c>
      <c r="F11" s="11">
        <f t="shared" si="0"/>
        <v>0.91783307413167436</v>
      </c>
      <c r="G11" s="10">
        <f t="shared" si="1"/>
        <v>9.3854896119084208E-2</v>
      </c>
      <c r="I11" s="12">
        <f>LN(B11)</f>
        <v>-0.69314718055994529</v>
      </c>
      <c r="N11" s="16"/>
      <c r="O11" s="16"/>
      <c r="Q11" s="16"/>
      <c r="R11" s="13"/>
      <c r="S11">
        <v>9</v>
      </c>
      <c r="T11" s="46"/>
      <c r="U11" s="44"/>
      <c r="V11" s="44"/>
    </row>
    <row r="12" spans="1:22" x14ac:dyDescent="0.25">
      <c r="A12" s="32" t="s">
        <v>7</v>
      </c>
      <c r="B12" s="42">
        <v>1</v>
      </c>
      <c r="C12" s="33" t="s">
        <v>32</v>
      </c>
      <c r="D12" s="27">
        <v>1.389</v>
      </c>
      <c r="E12" s="28">
        <v>1.4159999999999999</v>
      </c>
      <c r="F12" s="11">
        <f t="shared" si="0"/>
        <v>0.72706065318818036</v>
      </c>
      <c r="G12" s="10">
        <f t="shared" si="1"/>
        <v>1.361275086776237E-2</v>
      </c>
      <c r="I12" s="12">
        <f>LN(B12)</f>
        <v>0</v>
      </c>
      <c r="N12" s="16"/>
      <c r="O12" s="16"/>
      <c r="Q12" s="16"/>
      <c r="R12" s="13"/>
      <c r="S12">
        <v>10</v>
      </c>
      <c r="T12" s="46"/>
      <c r="U12" s="44"/>
      <c r="V12" s="44"/>
    </row>
    <row r="13" spans="1:22" x14ac:dyDescent="0.25">
      <c r="A13" s="32" t="s">
        <v>8</v>
      </c>
      <c r="B13" s="43">
        <v>3</v>
      </c>
      <c r="C13" s="33" t="s">
        <v>32</v>
      </c>
      <c r="D13" s="28">
        <v>0.91800000000000004</v>
      </c>
      <c r="E13" s="28">
        <v>0.88</v>
      </c>
      <c r="F13" s="11">
        <f t="shared" si="0"/>
        <v>0.46604458268532917</v>
      </c>
      <c r="G13" s="10">
        <f t="shared" si="1"/>
        <v>2.9888829460610486E-2</v>
      </c>
      <c r="I13" s="12">
        <f>LN(B13)</f>
        <v>1.0986122886681098</v>
      </c>
      <c r="N13" s="16"/>
      <c r="O13" s="16"/>
      <c r="Q13" s="16"/>
      <c r="R13" s="13"/>
      <c r="T13" s="46"/>
      <c r="U13" s="44"/>
      <c r="V13" s="44"/>
    </row>
    <row r="14" spans="1:22" x14ac:dyDescent="0.25">
      <c r="A14" s="32" t="s">
        <v>16</v>
      </c>
      <c r="B14" s="43">
        <v>9</v>
      </c>
      <c r="C14" s="33" t="s">
        <v>32</v>
      </c>
      <c r="D14" s="28">
        <v>0.50800000000000001</v>
      </c>
      <c r="E14" s="28">
        <v>0.53700000000000003</v>
      </c>
      <c r="F14" s="11">
        <f t="shared" si="0"/>
        <v>0.27086573354069465</v>
      </c>
      <c r="G14" s="10">
        <f t="shared" si="1"/>
        <v>3.9246117998870615E-2</v>
      </c>
      <c r="I14" s="12">
        <f>LN(B14)</f>
        <v>2.1972245773362196</v>
      </c>
      <c r="N14" s="16"/>
      <c r="O14" s="16"/>
      <c r="Q14" s="16"/>
      <c r="R14" s="13"/>
      <c r="T14" s="46"/>
      <c r="U14" s="44"/>
      <c r="V14" s="44"/>
    </row>
    <row r="15" spans="1:22" x14ac:dyDescent="0.25">
      <c r="A15" s="32" t="s">
        <v>31</v>
      </c>
      <c r="B15" s="43">
        <v>27</v>
      </c>
      <c r="C15" s="33" t="s">
        <v>32</v>
      </c>
      <c r="D15" s="28">
        <v>0.27300000000000002</v>
      </c>
      <c r="E15" s="28">
        <v>0.28599999999999998</v>
      </c>
      <c r="F15" s="11">
        <f t="shared" si="0"/>
        <v>0.14489372731985484</v>
      </c>
      <c r="G15" s="10">
        <f t="shared" si="1"/>
        <v>3.2888687497048617E-2</v>
      </c>
      <c r="I15" s="12">
        <f>LN(B15)</f>
        <v>3.2958368660043291</v>
      </c>
      <c r="N15" s="16"/>
      <c r="O15" s="16"/>
      <c r="Q15" s="16"/>
      <c r="R15" s="13"/>
      <c r="T15" s="46"/>
      <c r="U15" s="44"/>
      <c r="V15" s="44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14"/>
      <c r="J16" s="14"/>
      <c r="K16" s="5"/>
      <c r="L16" s="5"/>
      <c r="M16" s="5"/>
      <c r="N16" s="15"/>
      <c r="O16" s="15"/>
      <c r="P16" s="5"/>
      <c r="Q16" s="5"/>
      <c r="R16" s="15"/>
    </row>
    <row r="17" spans="1:21" ht="13.5" customHeight="1" x14ac:dyDescent="0.25">
      <c r="B17" s="5"/>
      <c r="C17" s="20" t="s">
        <v>48</v>
      </c>
      <c r="D17" s="16">
        <f>IF(AND(0.5&lt;=$F$11,0.5&gt;$F$12),$F$20,IF(AND(0.5&lt;=$F$12,0.5&gt;$F$13),$F$21,IF(AND(0.5&lt;=$F$13,0.5&gt;$F$14),$F$22,"не определено")))</f>
        <v>2.6004759952042975</v>
      </c>
      <c r="E17" s="1" t="s">
        <v>32</v>
      </c>
      <c r="O17" s="5"/>
      <c r="P17" s="5"/>
      <c r="Q17" s="5"/>
      <c r="R17" s="5"/>
    </row>
    <row r="18" spans="1:21" hidden="1" x14ac:dyDescent="0.25">
      <c r="B18" s="34"/>
      <c r="C18" s="35" t="s">
        <v>19</v>
      </c>
      <c r="D18" s="35" t="s">
        <v>20</v>
      </c>
      <c r="E18" s="35" t="s">
        <v>21</v>
      </c>
      <c r="F18" s="36" t="s">
        <v>22</v>
      </c>
      <c r="I18" s="16"/>
      <c r="J18" s="16"/>
      <c r="K18" s="9"/>
      <c r="L18" s="9"/>
      <c r="M18" s="5"/>
      <c r="O18" s="5"/>
      <c r="P18" s="5"/>
      <c r="Q18" s="5"/>
      <c r="R18" s="5"/>
    </row>
    <row r="19" spans="1:21" ht="0.75" hidden="1" customHeight="1" x14ac:dyDescent="0.25">
      <c r="B19" s="37" t="s">
        <v>18</v>
      </c>
      <c r="C19" s="38">
        <f>SLOPE(F11:F14,I11:I14)</f>
        <v>-0.22374112645569968</v>
      </c>
      <c r="D19" s="38">
        <f>INTERCEPT(F11:F14,I11:I14)</f>
        <v>0.74103319139545887</v>
      </c>
      <c r="E19" s="38">
        <f>SQRT(-CORREL(F11:F14,I11:I14))</f>
        <v>0.99796153797827392</v>
      </c>
      <c r="F19" s="38">
        <f>EXP((0.5-D19)/C19)</f>
        <v>2.9366986340741068</v>
      </c>
      <c r="I19" s="16"/>
      <c r="J19" s="16"/>
      <c r="K19" s="9"/>
      <c r="L19" s="9"/>
      <c r="M19" s="5"/>
      <c r="O19" s="5"/>
      <c r="P19" s="5"/>
      <c r="Q19" s="5"/>
      <c r="R19" s="5"/>
    </row>
    <row r="20" spans="1:21" ht="42.75" hidden="1" customHeight="1" x14ac:dyDescent="0.3">
      <c r="B20" s="35" t="s">
        <v>23</v>
      </c>
      <c r="C20" s="38">
        <f>SLOPE(F11:F12,I11:I12)</f>
        <v>-0.27522642563356065</v>
      </c>
      <c r="D20" s="38">
        <f>INTERCEPT(F11:F12,I11:I12)</f>
        <v>0.72706065318818036</v>
      </c>
      <c r="E20" s="38">
        <f>CORREL(F11:F12,I11:I12)</f>
        <v>-1</v>
      </c>
      <c r="F20" s="38">
        <f>EXP((0.5-D20)/C20)</f>
        <v>2.2818712477066776</v>
      </c>
      <c r="M20" s="5"/>
      <c r="O20" s="5"/>
      <c r="P20" s="5"/>
      <c r="Q20" s="5"/>
      <c r="R20" s="5"/>
    </row>
    <row r="21" spans="1:21" ht="2.25" hidden="1" customHeight="1" x14ac:dyDescent="0.3">
      <c r="B21" s="35" t="s">
        <v>24</v>
      </c>
      <c r="C21" s="38">
        <f>SLOPE(F12:F13,I12:I13)</f>
        <v>-0.23758706615169137</v>
      </c>
      <c r="D21" s="38">
        <f>INTERCEPT(F12:F13,I12:I13)</f>
        <v>0.72706065318818036</v>
      </c>
      <c r="E21" s="38">
        <f>CORREL(F12:F13,I12:I13)</f>
        <v>-1</v>
      </c>
      <c r="F21" s="38">
        <f>EXP((0.5-D21)/C21)</f>
        <v>2.6004759952042975</v>
      </c>
      <c r="M21" s="5"/>
      <c r="O21" s="5"/>
      <c r="P21" s="5"/>
      <c r="Q21" s="5"/>
      <c r="R21" s="5"/>
    </row>
    <row r="22" spans="1:21" ht="42.75" hidden="1" customHeight="1" x14ac:dyDescent="0.3">
      <c r="B22" s="39" t="s">
        <v>25</v>
      </c>
      <c r="C22" s="14">
        <f>SLOPE(F13:F14,I13:I14)</f>
        <v>-0.17765944469932826</v>
      </c>
      <c r="D22" s="38">
        <f>INTERCEPT(F13:F14,I13:I14)</f>
        <v>0.66122343182996368</v>
      </c>
      <c r="E22" s="38">
        <f>CORREL(F13:F14,I13:I14)</f>
        <v>-0.99999999999999989</v>
      </c>
      <c r="F22" s="38">
        <f>EXP((0.5-D22)/C22)</f>
        <v>2.4780844140198344</v>
      </c>
      <c r="M22" s="5"/>
      <c r="O22" s="5"/>
      <c r="P22" s="5"/>
      <c r="Q22" s="5"/>
      <c r="R22" s="5"/>
    </row>
    <row r="23" spans="1:21" ht="21" hidden="1" customHeight="1" x14ac:dyDescent="0.3">
      <c r="B23" s="39" t="s">
        <v>43</v>
      </c>
      <c r="C23" s="14">
        <f>SLOPE(F14:F15,I14:I15)</f>
        <v>-0.1146646615190884</v>
      </c>
      <c r="D23" s="38">
        <f>INTERCEPT(F14:F15,I14:I15)</f>
        <v>0.5228097459823744</v>
      </c>
      <c r="E23" s="38">
        <f>CORREL(F14:F15,I14:I15)</f>
        <v>-1</v>
      </c>
      <c r="F23" s="38">
        <f>EXP((0.5-D23)/C23)</f>
        <v>1.2200912876625503</v>
      </c>
      <c r="M23" s="5"/>
      <c r="O23" s="5"/>
      <c r="P23" s="5"/>
      <c r="Q23" s="5"/>
      <c r="R23" s="5"/>
    </row>
    <row r="24" spans="1:21" x14ac:dyDescent="0.25">
      <c r="B24" s="5"/>
      <c r="C24" s="5"/>
      <c r="D24" s="5"/>
      <c r="E24" s="5"/>
      <c r="F24" s="5"/>
      <c r="G24" s="5"/>
      <c r="O24" s="5"/>
      <c r="P24" s="5"/>
      <c r="Q24" s="5"/>
      <c r="R24" s="5"/>
    </row>
    <row r="25" spans="1:21" ht="16.5" thickBot="1" x14ac:dyDescent="0.3">
      <c r="A25" s="3" t="s">
        <v>49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21" ht="40.5" customHeight="1" x14ac:dyDescent="0.25">
      <c r="A26" s="17" t="s">
        <v>9</v>
      </c>
      <c r="B26" s="81" t="s">
        <v>10</v>
      </c>
      <c r="C26" s="81"/>
      <c r="D26" s="82" t="s">
        <v>26</v>
      </c>
      <c r="E26" s="83"/>
      <c r="F26" s="2" t="s">
        <v>40</v>
      </c>
      <c r="G26" s="18" t="s">
        <v>41</v>
      </c>
      <c r="H26" s="2" t="s">
        <v>4</v>
      </c>
      <c r="I26" s="30"/>
      <c r="J26" s="30" t="s">
        <v>45</v>
      </c>
      <c r="K26" s="49" t="s">
        <v>46</v>
      </c>
      <c r="L26" s="2" t="s">
        <v>11</v>
      </c>
      <c r="M26" s="18" t="s">
        <v>42</v>
      </c>
      <c r="N26" s="30" t="s">
        <v>30</v>
      </c>
      <c r="O26" s="84" t="s">
        <v>47</v>
      </c>
      <c r="P26" s="85"/>
      <c r="Q26" s="31" t="s">
        <v>12</v>
      </c>
      <c r="R26"/>
    </row>
    <row r="27" spans="1:21" ht="15" customHeight="1" x14ac:dyDescent="0.25">
      <c r="A27" s="59">
        <v>1</v>
      </c>
      <c r="B27" s="61"/>
      <c r="C27" s="62"/>
      <c r="D27" s="65">
        <v>5</v>
      </c>
      <c r="E27" s="66"/>
      <c r="F27" s="25">
        <v>1.845</v>
      </c>
      <c r="G27" s="40">
        <f t="shared" ref="G27:G52" si="2">IF(F27="","",IF((F27/AVERAGE($D$10:$E$10))=0,"",F27/AVERAGE($D$10:$E$10)))</f>
        <v>0.9564541213063763</v>
      </c>
      <c r="H27" s="67">
        <f>IF(OR(F28="",F27=""),"",STDEV(F27:F28)/AVERAGE(F27:F28))</f>
        <v>1.6290164259856146E-2</v>
      </c>
      <c r="I27" s="48"/>
      <c r="J27" s="21">
        <f t="shared" ref="J27:J52" si="3">IF(G27="","",IF(G27&gt;$F$12,EXP((G27-$D$20)/$C$20),IF(G27&gt;$F$13,EXP((G27-$D$21)/$C$21),IF(G27&gt;$F$14,EXP((G27-$D$22)/$C$22),EXP((G27-$D$23)/$C$23)))))</f>
        <v>0.43453802940647124</v>
      </c>
      <c r="K27" s="69">
        <f>IF(OR(M27="",M28=""),"",AVERAGE(J27:J28))</f>
        <v>0.41763458381591079</v>
      </c>
      <c r="L27" s="71">
        <v>15</v>
      </c>
      <c r="M27" s="12" t="str">
        <f>IF(J27="","",IF(J27*15&lt;9,"менее 9,0",IF(J27*15&gt;405,"более 405,0",J27*L27)))</f>
        <v>менее 9,0</v>
      </c>
      <c r="N27" s="73" t="str">
        <f>IF(O27="","",IF(O27="более 405,0","",IF(O27="менее 9,0","",IF(0.01*O27*VLOOKUP(D27,$S$4:$V$12,3,FALSE)&gt;ABS(M27-M28),"приемлемо","неприемлемо"))))</f>
        <v/>
      </c>
      <c r="O27" s="75" t="str">
        <f>IF(OR(M27="",M28=""),"",IF(OR(M27="менее 9,0",M28="менее 9,0"),"менее 9,0",IF(OR(M27="более 405,0",M28="более 405,0"),"более 405,0",ROUND(AVERAGE(M27:M28),1))))</f>
        <v>менее 9,0</v>
      </c>
      <c r="P27" s="77" t="str">
        <f>IF(O27="","",IF(O27="более 405,0","",IF(O27="менее 9,0","",0.01*O27*VLOOKUP(D27,$S$4:$V$12,4,FALSE))))</f>
        <v/>
      </c>
      <c r="Q27" s="55"/>
      <c r="R27"/>
      <c r="U27" s="47"/>
    </row>
    <row r="28" spans="1:21" ht="15" customHeight="1" x14ac:dyDescent="0.25">
      <c r="A28" s="60"/>
      <c r="B28" s="63"/>
      <c r="C28" s="64"/>
      <c r="D28" s="57"/>
      <c r="E28" s="58"/>
      <c r="F28" s="25">
        <v>1.8879999999999999</v>
      </c>
      <c r="G28" s="40">
        <f t="shared" si="2"/>
        <v>0.97874546397096929</v>
      </c>
      <c r="H28" s="68">
        <f t="shared" ref="H28:H52" si="4">IF(F28=G28,"0,0%",STDEV(F28:G28)/AVERAGE(F28:G28))</f>
        <v>0.44855049485988607</v>
      </c>
      <c r="I28" s="50"/>
      <c r="J28" s="21">
        <f t="shared" si="3"/>
        <v>0.40073113822535034</v>
      </c>
      <c r="K28" s="70"/>
      <c r="L28" s="72"/>
      <c r="M28" s="12" t="str">
        <f>IF(J28="","",IF(J28*15&lt;9,"менее 9,0",IF(J28*15&gt;405,"более 405,0",J28*L27)))</f>
        <v>менее 9,0</v>
      </c>
      <c r="N28" s="74"/>
      <c r="O28" s="79"/>
      <c r="P28" s="80"/>
      <c r="Q28" s="56"/>
      <c r="R28"/>
    </row>
    <row r="29" spans="1:21" ht="15" customHeight="1" x14ac:dyDescent="0.25">
      <c r="A29" s="59">
        <v>3</v>
      </c>
      <c r="B29" s="61"/>
      <c r="C29" s="62"/>
      <c r="D29" s="65">
        <v>3</v>
      </c>
      <c r="E29" s="66"/>
      <c r="F29" s="25">
        <v>1.75</v>
      </c>
      <c r="G29" s="40">
        <f t="shared" si="2"/>
        <v>0.90720580611715917</v>
      </c>
      <c r="H29" s="67">
        <f>IF(OR(F30="",F29=""),"",STDEV(F29:F30)/AVERAGE(F29:F30))</f>
        <v>1.5979814264102783E-2</v>
      </c>
      <c r="I29" s="48"/>
      <c r="J29" s="21">
        <f t="shared" si="3"/>
        <v>0.51968399083095529</v>
      </c>
      <c r="K29" s="69">
        <f>IF(OR(M29="",M30=""),"",AVERAGE(J29:J30))</f>
        <v>0.50082626296951194</v>
      </c>
      <c r="L29" s="71">
        <v>15</v>
      </c>
      <c r="M29" s="12" t="str">
        <f>IF(J29="","",IF(J29*15&lt;9,"менее 9,0",IF(J29*15&gt;405,"более 405,0",J29*L29)))</f>
        <v>менее 9,0</v>
      </c>
      <c r="N29" s="73" t="str">
        <f>IF(O29="","",IF(O29="более 405,0","",IF(O29="менее 9,0","",IF(0.01*O29*VLOOKUP(D29,$S$4:$V$12,3,FALSE)&gt;ABS(M29-M30),"приемлемо","неприемлемо"))))</f>
        <v/>
      </c>
      <c r="O29" s="75" t="str">
        <f>IF(OR(M29="",M30=""),"",IF(OR(M29="менее 9,0",M30="менее 9,0"),"менее 9,0",IF(OR(M29="более 405,0",M30="более 405,0"),"более 405,0",ROUND(AVERAGE(M29:M30),1))))</f>
        <v>менее 9,0</v>
      </c>
      <c r="P29" s="77" t="str">
        <f>IF(O29="","",IF(O29="более 405,0","",IF(O29="менее 9,0","",0.01*O29*VLOOKUP(D29,$S$4:$V$12,4,FALSE))))</f>
        <v/>
      </c>
      <c r="Q29" s="55"/>
      <c r="R29"/>
    </row>
    <row r="30" spans="1:21" ht="15" customHeight="1" x14ac:dyDescent="0.25">
      <c r="A30" s="60"/>
      <c r="B30" s="63"/>
      <c r="C30" s="64"/>
      <c r="D30" s="57"/>
      <c r="E30" s="58"/>
      <c r="F30" s="25">
        <v>1.79</v>
      </c>
      <c r="G30" s="40">
        <f t="shared" si="2"/>
        <v>0.92794193882840847</v>
      </c>
      <c r="H30" s="68">
        <f t="shared" si="4"/>
        <v>0.44855049485988541</v>
      </c>
      <c r="I30" s="50"/>
      <c r="J30" s="21">
        <f t="shared" si="3"/>
        <v>0.48196853510806864</v>
      </c>
      <c r="K30" s="70"/>
      <c r="L30" s="72"/>
      <c r="M30" s="12" t="str">
        <f>IF(J30="","",IF(J30*15&lt;9,"менее 9,0",IF(J30*15&gt;405,"более 405,0",J30*L29)))</f>
        <v>менее 9,0</v>
      </c>
      <c r="N30" s="74"/>
      <c r="O30" s="79"/>
      <c r="P30" s="80"/>
      <c r="Q30" s="56"/>
      <c r="R30"/>
    </row>
    <row r="31" spans="1:21" ht="15" customHeight="1" x14ac:dyDescent="0.25">
      <c r="A31" s="59">
        <v>5</v>
      </c>
      <c r="B31" s="61"/>
      <c r="C31" s="62"/>
      <c r="D31" s="65">
        <v>4</v>
      </c>
      <c r="E31" s="66"/>
      <c r="F31" s="25">
        <v>1.298</v>
      </c>
      <c r="G31" s="40">
        <f t="shared" si="2"/>
        <v>0.67288750648004148</v>
      </c>
      <c r="H31" s="67">
        <f>IF(OR(F32="",F31=""),"",STDEV(F31:F32)/AVERAGE(F31:F32))</f>
        <v>4.5857838213365351E-2</v>
      </c>
      <c r="I31" s="48"/>
      <c r="J31" s="21">
        <f t="shared" si="3"/>
        <v>1.2561027490054086</v>
      </c>
      <c r="K31" s="69">
        <f>IF(OR(M31="",M32=""),"",AVERAGE(J31:J32))</f>
        <v>1.1475126363118076</v>
      </c>
      <c r="L31" s="71">
        <v>15</v>
      </c>
      <c r="M31" s="12">
        <f>IF(J31="","",IF(J31*15&lt;9,"менее 9,0",IF(J31*15&gt;405,"более 405,0",J31*L31)))</f>
        <v>18.841541235081131</v>
      </c>
      <c r="N31" s="73" t="str">
        <f>IF(O31="","",IF(O31="более 405,0","",IF(O31="менее 9,0","",IF(0.01*O31*VLOOKUP(D31,$S$4:$V$12,3,FALSE)&gt;ABS(M31-M32),"приемлемо","неприемлемо"))))</f>
        <v>приемлемо</v>
      </c>
      <c r="O31" s="75">
        <f>IF(OR(M31="",M32=""),"",IF(OR(M31="менее 9,0",M32="менее 9,0"),"менее 9,0",IF(OR(M31="более 405,0",M32="более 405,0"),"более 405,0",ROUND(AVERAGE(M31:M32),1))))</f>
        <v>17.2</v>
      </c>
      <c r="P31" s="77">
        <f>IF(O31="","",IF(O31="более 405,0","",IF(O31="менее 9,0","",0.01*O31*VLOOKUP(D31,$S$4:$V$12,4,FALSE))))</f>
        <v>3.0959999999999996</v>
      </c>
      <c r="Q31" s="55"/>
      <c r="R31"/>
    </row>
    <row r="32" spans="1:21" ht="15" customHeight="1" x14ac:dyDescent="0.25">
      <c r="A32" s="60"/>
      <c r="B32" s="63"/>
      <c r="C32" s="64"/>
      <c r="D32" s="57"/>
      <c r="E32" s="58"/>
      <c r="F32" s="25">
        <v>1.385</v>
      </c>
      <c r="G32" s="40">
        <f t="shared" si="2"/>
        <v>0.71798859512700886</v>
      </c>
      <c r="H32" s="68">
        <f t="shared" si="4"/>
        <v>0.44855049485988574</v>
      </c>
      <c r="I32" s="50"/>
      <c r="J32" s="21">
        <f t="shared" si="3"/>
        <v>1.0389225236182067</v>
      </c>
      <c r="K32" s="70"/>
      <c r="L32" s="72"/>
      <c r="M32" s="12">
        <f>IF(J32="","",IF(J32*15&lt;9,"менее 9,0",IF(J32*15&gt;405,"более 405,0",J32*L31)))</f>
        <v>15.583837854273101</v>
      </c>
      <c r="N32" s="74"/>
      <c r="O32" s="79"/>
      <c r="P32" s="80"/>
      <c r="Q32" s="56"/>
      <c r="R32"/>
    </row>
    <row r="33" spans="1:18" ht="15" customHeight="1" x14ac:dyDescent="0.25">
      <c r="A33" s="59">
        <v>7</v>
      </c>
      <c r="B33" s="61"/>
      <c r="C33" s="62"/>
      <c r="D33" s="65">
        <v>5</v>
      </c>
      <c r="E33" s="66"/>
      <c r="F33" s="25">
        <v>0.75800000000000001</v>
      </c>
      <c r="G33" s="40">
        <f t="shared" si="2"/>
        <v>0.3929497148781752</v>
      </c>
      <c r="H33" s="67">
        <f>IF(OR(F34="",F33=""),"",STDEV(F33:F34)/AVERAGE(F33:F34))</f>
        <v>0.11799363458735621</v>
      </c>
      <c r="I33" s="48"/>
      <c r="J33" s="21">
        <f t="shared" si="3"/>
        <v>4.5269335024401167</v>
      </c>
      <c r="K33" s="69">
        <f>IF(OR(M33="",M34=""),"",AVERAGE(J33:J34))</f>
        <v>3.7766552163063594</v>
      </c>
      <c r="L33" s="71">
        <v>15</v>
      </c>
      <c r="M33" s="12">
        <f>IF(J33="","",IF(J33*15&lt;9,"менее 9,0",IF(J33*15&gt;405,"более 405,0",J33*L33)))</f>
        <v>67.904002536601752</v>
      </c>
      <c r="N33" s="73" t="str">
        <f>IF(O33="","",IF(O33="более 405,0","",IF(O33="менее 9,0","",IF(0.01*O33*VLOOKUP(D33,$S$4:$V$12,3,FALSE)&gt;ABS(M33-M34),"приемлемо","неприемлемо"))))</f>
        <v>неприемлемо</v>
      </c>
      <c r="O33" s="75">
        <f>IF(OR(M33="",M34=""),"",IF(OR(M33="менее 9,0",M34="менее 9,0"),"менее 9,0",IF(OR(M33="более 405,0",M34="более 405,0"),"более 405,0",ROUND(AVERAGE(M33:M34),1))))</f>
        <v>56.6</v>
      </c>
      <c r="P33" s="77">
        <f>IF(O33="","",IF(O33="более 405,0","",IF(O33="менее 9,0","",0.01*O33*VLOOKUP(D33,$S$4:$V$12,4,FALSE))))</f>
        <v>10.188000000000001</v>
      </c>
      <c r="Q33" s="55"/>
      <c r="R33"/>
    </row>
    <row r="34" spans="1:18" ht="15" customHeight="1" x14ac:dyDescent="0.25">
      <c r="A34" s="60"/>
      <c r="B34" s="63"/>
      <c r="C34" s="64"/>
      <c r="D34" s="57"/>
      <c r="E34" s="58"/>
      <c r="F34" s="25">
        <v>0.89600000000000002</v>
      </c>
      <c r="G34" s="40">
        <f t="shared" si="2"/>
        <v>0.46448937273198548</v>
      </c>
      <c r="H34" s="68">
        <f t="shared" si="4"/>
        <v>0.4485504948598858</v>
      </c>
      <c r="I34" s="50"/>
      <c r="J34" s="21">
        <f t="shared" si="3"/>
        <v>3.026376930172602</v>
      </c>
      <c r="K34" s="70"/>
      <c r="L34" s="72"/>
      <c r="M34" s="12">
        <f>IF(J34="","",IF(J34*15&lt;9,"менее 9,0",IF(J34*15&gt;405,"более 405,0",J34*L33)))</f>
        <v>45.395653952589029</v>
      </c>
      <c r="N34" s="74"/>
      <c r="O34" s="79"/>
      <c r="P34" s="80"/>
      <c r="Q34" s="56"/>
      <c r="R34"/>
    </row>
    <row r="35" spans="1:18" ht="15" customHeight="1" x14ac:dyDescent="0.25">
      <c r="A35" s="59">
        <v>9</v>
      </c>
      <c r="B35" s="61"/>
      <c r="C35" s="62"/>
      <c r="D35" s="65">
        <v>6</v>
      </c>
      <c r="E35" s="66"/>
      <c r="F35" s="25">
        <v>1.7230000000000001</v>
      </c>
      <c r="G35" s="40">
        <f t="shared" si="2"/>
        <v>0.89320891653706591</v>
      </c>
      <c r="H35" s="67">
        <f>IF(OR(F36="",F35=""),"",STDEV(F35:F36)/AVERAGE(F35:F36))</f>
        <v>2.815556011550524E-2</v>
      </c>
      <c r="I35" s="48"/>
      <c r="J35" s="21">
        <f t="shared" si="3"/>
        <v>0.54679656573715896</v>
      </c>
      <c r="K35" s="69">
        <f>IF(OR(M35="",M36=""),"",AVERAGE(J35:J36))</f>
        <v>0.51302467120521311</v>
      </c>
      <c r="L35" s="71">
        <v>15</v>
      </c>
      <c r="M35" s="12" t="str">
        <f>IF(J35="","",IF(J35*15&lt;9,"менее 9,0",IF(J35*15&gt;405,"более 405,0",J35*L35)))</f>
        <v>менее 9,0</v>
      </c>
      <c r="N35" s="73" t="str">
        <f>IF(O35="","",IF(O35="более 405,0","",IF(O35="менее 9,0","",IF(0.01*O35*VLOOKUP(D35,$S$4:$V$12,3,FALSE)&gt;ABS(M35-M36),"приемлемо","неприемлемо"))))</f>
        <v/>
      </c>
      <c r="O35" s="75" t="str">
        <f>IF(OR(M35="",M36=""),"",IF(OR(M35="менее 9,0",M36="менее 9,0"),"менее 9,0",IF(OR(M35="более 405,0",M36="более 405,0"),"более 405,0",ROUND(AVERAGE(M35:M36),1))))</f>
        <v>менее 9,0</v>
      </c>
      <c r="P35" s="77" t="str">
        <f>IF(O35="","",IF(O35="более 405,0","",IF(O35="менее 9,0","",0.01*O35*VLOOKUP(D35,$S$4:$V$12,4,FALSE))))</f>
        <v/>
      </c>
      <c r="Q35" s="55"/>
      <c r="R35"/>
    </row>
    <row r="36" spans="1:18" ht="15" customHeight="1" x14ac:dyDescent="0.25">
      <c r="A36" s="60"/>
      <c r="B36" s="63"/>
      <c r="C36" s="64"/>
      <c r="D36" s="57"/>
      <c r="E36" s="58"/>
      <c r="F36" s="25">
        <v>1.7929999999999999</v>
      </c>
      <c r="G36" s="40">
        <f t="shared" si="2"/>
        <v>0.92949714878175216</v>
      </c>
      <c r="H36" s="68">
        <f t="shared" si="4"/>
        <v>0.4485504948598863</v>
      </c>
      <c r="I36" s="50"/>
      <c r="J36" s="21">
        <f t="shared" si="3"/>
        <v>0.47925277667326732</v>
      </c>
      <c r="K36" s="70"/>
      <c r="L36" s="72"/>
      <c r="M36" s="12" t="str">
        <f>IF(J36="","",IF(J36*15&lt;9,"менее 9,0",IF(J36*15&gt;405,"более 405,0",J36*L35)))</f>
        <v>менее 9,0</v>
      </c>
      <c r="N36" s="74"/>
      <c r="O36" s="79"/>
      <c r="P36" s="80"/>
      <c r="Q36" s="56"/>
      <c r="R36"/>
    </row>
    <row r="37" spans="1:18" ht="15" customHeight="1" x14ac:dyDescent="0.25">
      <c r="A37" s="59">
        <v>11</v>
      </c>
      <c r="B37" s="61"/>
      <c r="C37" s="62"/>
      <c r="D37" s="65">
        <v>7</v>
      </c>
      <c r="E37" s="66"/>
      <c r="F37" s="25">
        <v>1.675</v>
      </c>
      <c r="G37" s="40">
        <f t="shared" si="2"/>
        <v>0.86832555728356664</v>
      </c>
      <c r="H37" s="67">
        <f>IF(OR(F38="",F37=""),"",STDEV(F37:F38)/AVERAGE(F37:F38))</f>
        <v>1.9255555312190469E-2</v>
      </c>
      <c r="I37" s="48"/>
      <c r="J37" s="21">
        <f t="shared" si="3"/>
        <v>0.59853639049756824</v>
      </c>
      <c r="K37" s="69">
        <f>IF(OR(M37="",M38=""),"",AVERAGE(J37:J38))</f>
        <v>0.62500834956147711</v>
      </c>
      <c r="L37" s="71">
        <v>15</v>
      </c>
      <c r="M37" s="12" t="str">
        <f>IF(J37="","",IF(J37*15&lt;9,"менее 9,0",IF(J37*15&gt;405,"более 405,0",J37*L37)))</f>
        <v>менее 9,0</v>
      </c>
      <c r="N37" s="73" t="str">
        <f>IF(O37="","",IF(O37="более 405,0","",IF(O37="менее 9,0","",IF(0.01*O37*VLOOKUP(D37,$S$4:$V$12,3,FALSE)&gt;ABS(M37-M38),"приемлемо","неприемлемо"))))</f>
        <v/>
      </c>
      <c r="O37" s="75" t="str">
        <f>IF(OR(M37="",M38=""),"",IF(OR(M37="менее 9,0",M38="менее 9,0"),"менее 9,0",IF(OR(M37="более 405,0",M38="более 405,0"),"более 405,0",ROUND(AVERAGE(M37:M38),1))))</f>
        <v>менее 9,0</v>
      </c>
      <c r="P37" s="77" t="str">
        <f>IF(O37="","",IF(O37="более 405,0","",IF(O37="менее 9,0","",0.01*O37*VLOOKUP(D37,$S$4:$V$12,4,FALSE))))</f>
        <v/>
      </c>
      <c r="Q37" s="55"/>
      <c r="R37"/>
    </row>
    <row r="38" spans="1:18" ht="15" customHeight="1" x14ac:dyDescent="0.25">
      <c r="A38" s="60"/>
      <c r="B38" s="63"/>
      <c r="C38" s="64"/>
      <c r="D38" s="57"/>
      <c r="E38" s="58"/>
      <c r="F38" s="25">
        <v>1.63</v>
      </c>
      <c r="G38" s="40">
        <f t="shared" si="2"/>
        <v>0.84499740798341105</v>
      </c>
      <c r="H38" s="68">
        <f t="shared" si="4"/>
        <v>0.44855049485988613</v>
      </c>
      <c r="I38" s="50"/>
      <c r="J38" s="21">
        <f t="shared" si="3"/>
        <v>0.65148030862538608</v>
      </c>
      <c r="K38" s="70"/>
      <c r="L38" s="72"/>
      <c r="M38" s="12">
        <f>IF(J38="","",IF(J38*15&lt;9,"менее 9,0",IF(J38*15&gt;405,"более 405,0",J38*L37)))</f>
        <v>9.7722046293807914</v>
      </c>
      <c r="N38" s="74"/>
      <c r="O38" s="79"/>
      <c r="P38" s="80"/>
      <c r="Q38" s="56"/>
      <c r="R38"/>
    </row>
    <row r="39" spans="1:18" ht="15" customHeight="1" x14ac:dyDescent="0.25">
      <c r="A39" s="59">
        <v>13</v>
      </c>
      <c r="B39" s="61"/>
      <c r="C39" s="62"/>
      <c r="D39" s="65">
        <v>8</v>
      </c>
      <c r="E39" s="66"/>
      <c r="F39" s="25">
        <v>1.54</v>
      </c>
      <c r="G39" s="40">
        <f t="shared" si="2"/>
        <v>0.7983411093831001</v>
      </c>
      <c r="H39" s="67">
        <f>IF(OR(F40="",F39=""),"",STDEV(F39:F40)/AVERAGE(F39:F40))</f>
        <v>4.5930937394389525E-4</v>
      </c>
      <c r="I39" s="48"/>
      <c r="J39" s="21">
        <f t="shared" si="3"/>
        <v>0.77183196339213189</v>
      </c>
      <c r="K39" s="69">
        <f>IF(OR(M39="",M40=""),"",AVERAGE(J39:J40))</f>
        <v>0.77255954125832704</v>
      </c>
      <c r="L39" s="71">
        <v>15</v>
      </c>
      <c r="M39" s="12">
        <f>IF(J39="","",IF(J39*15&lt;9,"менее 9,0",IF(J39*15&gt;405,"более 405,0",J39*L39)))</f>
        <v>11.577479450881979</v>
      </c>
      <c r="N39" s="73" t="str">
        <f>IF(O39="","",IF(O39="более 405,0","",IF(O39="менее 9,0","",IF(0.01*O39*VLOOKUP(D39,$S$4:$V$12,3,FALSE)&gt;ABS(M39-M40),"приемлемо","неприемлемо"))))</f>
        <v>приемлемо</v>
      </c>
      <c r="O39" s="75">
        <f>IF(OR(M39="",M40=""),"",IF(OR(M39="менее 9,0",M40="менее 9,0"),"менее 9,0",IF(OR(M39="более 405,0",M40="более 405,0"),"более 405,0",ROUND(AVERAGE(M39:M40),1))))</f>
        <v>11.6</v>
      </c>
      <c r="P39" s="77">
        <f>IF(O39="","",IF(O39="более 405,0","",IF(O39="менее 9,0","",0.01*O39*VLOOKUP(D39,$S$4:$V$12,4,FALSE))))</f>
        <v>2.0880000000000001</v>
      </c>
      <c r="Q39" s="55"/>
      <c r="R39"/>
    </row>
    <row r="40" spans="1:18" ht="15" customHeight="1" x14ac:dyDescent="0.25">
      <c r="A40" s="60"/>
      <c r="B40" s="63"/>
      <c r="C40" s="64"/>
      <c r="D40" s="57"/>
      <c r="E40" s="58"/>
      <c r="F40" s="25">
        <v>1.5389999999999999</v>
      </c>
      <c r="G40" s="40">
        <f t="shared" si="2"/>
        <v>0.7978227060653188</v>
      </c>
      <c r="H40" s="68">
        <f t="shared" si="4"/>
        <v>0.44855049485988552</v>
      </c>
      <c r="I40" s="50"/>
      <c r="J40" s="21">
        <f t="shared" si="3"/>
        <v>0.77328711912452208</v>
      </c>
      <c r="K40" s="70"/>
      <c r="L40" s="72"/>
      <c r="M40" s="12">
        <f>IF(J40="","",IF(J40*15&lt;9,"менее 9,0",IF(J40*15&gt;405,"более 405,0",J40*L39)))</f>
        <v>11.599306786867832</v>
      </c>
      <c r="N40" s="74"/>
      <c r="O40" s="79"/>
      <c r="P40" s="80"/>
      <c r="Q40" s="56"/>
      <c r="R40"/>
    </row>
    <row r="41" spans="1:18" ht="15" customHeight="1" x14ac:dyDescent="0.25">
      <c r="A41" s="59">
        <v>15</v>
      </c>
      <c r="B41" s="61"/>
      <c r="C41" s="62"/>
      <c r="D41" s="65">
        <v>1</v>
      </c>
      <c r="E41" s="66"/>
      <c r="F41" s="25"/>
      <c r="G41" s="40" t="str">
        <f t="shared" si="2"/>
        <v/>
      </c>
      <c r="H41" s="67" t="str">
        <f>IF(OR(F42="",F41=""),"",STDEV(F41:F42)/AVERAGE(F41:F42))</f>
        <v/>
      </c>
      <c r="I41" s="48"/>
      <c r="J41" s="21" t="str">
        <f t="shared" si="3"/>
        <v/>
      </c>
      <c r="K41" s="69" t="str">
        <f>IF(OR(M41="",M42=""),"",AVERAGE(J41:J42))</f>
        <v/>
      </c>
      <c r="L41" s="71"/>
      <c r="M41" s="12" t="str">
        <f>IF(J41="","",IF(J41*15&lt;9,"менее 9,0",IF(J41*15&gt;405,"более 405,0",J41*L41)))</f>
        <v/>
      </c>
      <c r="N41" s="73" t="str">
        <f>IF(O41="","",IF(O41="более 405,0","",IF(O41="менее 9,0","",IF(0.01*O41*VLOOKUP(D41,$S$4:$V$12,3,FALSE)&gt;ABS(M41-M42),"приемлемо","неприемлемо"))))</f>
        <v/>
      </c>
      <c r="O41" s="75" t="str">
        <f>IF(OR(M41="",M42=""),"",IF(OR(M41="менее 9,0",M42="менее 9,0"),"менее 9,0",IF(OR(M41="более 405,0",M42="более 405,0"),"более 405,0",ROUND(AVERAGE(M41:M42),1))))</f>
        <v/>
      </c>
      <c r="P41" s="77" t="str">
        <f>IF(O41="","",IF(O41="более 405,0","",IF(O41="менее 9,0","",0.01*O41*VLOOKUP(D41,$S$4:$V$12,4,FALSE))))</f>
        <v/>
      </c>
      <c r="Q41" s="55"/>
      <c r="R41"/>
    </row>
    <row r="42" spans="1:18" ht="15" customHeight="1" x14ac:dyDescent="0.25">
      <c r="A42" s="60"/>
      <c r="B42" s="63"/>
      <c r="C42" s="64"/>
      <c r="D42" s="57"/>
      <c r="E42" s="58"/>
      <c r="F42" s="25"/>
      <c r="G42" s="40" t="str">
        <f t="shared" si="2"/>
        <v/>
      </c>
      <c r="H42" s="68" t="str">
        <f t="shared" si="4"/>
        <v>0,0%</v>
      </c>
      <c r="I42" s="50"/>
      <c r="J42" s="21" t="str">
        <f t="shared" si="3"/>
        <v/>
      </c>
      <c r="K42" s="70"/>
      <c r="L42" s="72"/>
      <c r="M42" s="12" t="str">
        <f>IF(J42="","",IF(J42*15&lt;9,"менее 9,0",IF(J42*15&gt;405,"более 405,0",J42*L41)))</f>
        <v/>
      </c>
      <c r="N42" s="74"/>
      <c r="O42" s="79"/>
      <c r="P42" s="80"/>
      <c r="Q42" s="56"/>
      <c r="R42"/>
    </row>
    <row r="43" spans="1:18" ht="15" customHeight="1" x14ac:dyDescent="0.25">
      <c r="A43" s="59">
        <v>16</v>
      </c>
      <c r="B43" s="61"/>
      <c r="C43" s="62"/>
      <c r="D43" s="65"/>
      <c r="E43" s="66"/>
      <c r="F43" s="25"/>
      <c r="G43" s="40" t="str">
        <f t="shared" si="2"/>
        <v/>
      </c>
      <c r="H43" s="67" t="str">
        <f>IF(OR(F44="",F43=""),"",STDEV(F43:F44)/AVERAGE(F43:F44))</f>
        <v/>
      </c>
      <c r="I43" s="48"/>
      <c r="J43" s="21" t="str">
        <f t="shared" si="3"/>
        <v/>
      </c>
      <c r="K43" s="69" t="str">
        <f>IF(OR(M43="",M44=""),"",AVERAGE(J43:J44))</f>
        <v/>
      </c>
      <c r="L43" s="71">
        <v>15</v>
      </c>
      <c r="M43" s="12" t="str">
        <f>IF(J43="","",IF(J43*15&lt;9,"менее 9,0",IF(J43*15&gt;405,"более 405,0",J43*L43)))</f>
        <v/>
      </c>
      <c r="N43" s="73" t="str">
        <f>IF(O43="","",IF(O43="более 405,0","",IF(O43="менее 9,0","",IF(0.01*O43*VLOOKUP(D43,$S$4:$V$12,3,FALSE)&gt;ABS(M43-M44),"приемлемо","неприемлемо"))))</f>
        <v/>
      </c>
      <c r="O43" s="75" t="str">
        <f>IF(OR(M43="",M44=""),"",IF(OR(M43="менее 9,0",M44="менее 9,0"),"менее 9,0",IF(OR(M43="более 405,0",M44="более 405,0"),"более 405,0",ROUND(AVERAGE(M43:M44),1))))</f>
        <v/>
      </c>
      <c r="P43" s="77" t="str">
        <f>IF(O43="","",IF(O43="более 405,0","",IF(O43="менее 9,0","",0.01*O43*VLOOKUP(D43,$S$4:$V$12,4,FALSE))))</f>
        <v/>
      </c>
      <c r="Q43" s="55"/>
      <c r="R43"/>
    </row>
    <row r="44" spans="1:18" ht="15" customHeight="1" x14ac:dyDescent="0.25">
      <c r="A44" s="60"/>
      <c r="B44" s="63"/>
      <c r="C44" s="64"/>
      <c r="D44" s="57"/>
      <c r="E44" s="58"/>
      <c r="F44" s="25"/>
      <c r="G44" s="40" t="str">
        <f t="shared" si="2"/>
        <v/>
      </c>
      <c r="H44" s="68" t="str">
        <f t="shared" si="4"/>
        <v>0,0%</v>
      </c>
      <c r="I44" s="50"/>
      <c r="J44" s="21" t="str">
        <f t="shared" si="3"/>
        <v/>
      </c>
      <c r="K44" s="70"/>
      <c r="L44" s="72"/>
      <c r="M44" s="12" t="str">
        <f>IF(J44="","",IF(J44*15&lt;9,"менее 9,0",IF(J44*15&gt;405,"более 405,0",J44*L43)))</f>
        <v/>
      </c>
      <c r="N44" s="74"/>
      <c r="O44" s="79"/>
      <c r="P44" s="80"/>
      <c r="Q44" s="56"/>
      <c r="R44"/>
    </row>
    <row r="45" spans="1:18" ht="15" customHeight="1" x14ac:dyDescent="0.25">
      <c r="A45" s="59">
        <v>17</v>
      </c>
      <c r="B45" s="61"/>
      <c r="C45" s="62"/>
      <c r="D45" s="65"/>
      <c r="E45" s="66"/>
      <c r="F45" s="25"/>
      <c r="G45" s="40" t="str">
        <f t="shared" si="2"/>
        <v/>
      </c>
      <c r="H45" s="67" t="str">
        <f>IF(OR(F46="",F45=""),"",STDEV(F45:F46)/AVERAGE(F45:F46))</f>
        <v/>
      </c>
      <c r="I45" s="48"/>
      <c r="J45" s="21" t="str">
        <f t="shared" si="3"/>
        <v/>
      </c>
      <c r="K45" s="69" t="str">
        <f>IF(OR(M45="",M46=""),"",AVERAGE(J45:J46))</f>
        <v/>
      </c>
      <c r="L45" s="71">
        <v>15</v>
      </c>
      <c r="M45" s="12" t="str">
        <f>IF(J45="","",IF(J45*15&lt;9,"менее 9,0",IF(J45*15&gt;405,"более 405,0",J45*L45)))</f>
        <v/>
      </c>
      <c r="N45" s="73" t="str">
        <f>IF(O45="","",IF(O45="более 405,0","",IF(O45="менее 9,0","",IF(0.01*O45*VLOOKUP(D45,$S$4:$V$12,3,FALSE)&gt;ABS(M45-M46),"приемлемо","неприемлемо"))))</f>
        <v/>
      </c>
      <c r="O45" s="75" t="str">
        <f>IF(OR(M45="",M46=""),"",IF(OR(M45="менее 9,0",M46="менее 9,0"),"менее 9,0",IF(OR(M45="более 405,0",M46="более 405,0"),"более 405,0",ROUND(AVERAGE(M45:M46),1))))</f>
        <v/>
      </c>
      <c r="P45" s="77" t="str">
        <f>IF(O45="","",IF(O45="более 405,0","",IF(O45="менее 9,0","",0.01*O45*VLOOKUP(D45,$S$4:$V$12,4,FALSE))))</f>
        <v/>
      </c>
      <c r="Q45" s="55"/>
      <c r="R45"/>
    </row>
    <row r="46" spans="1:18" ht="15" customHeight="1" x14ac:dyDescent="0.25">
      <c r="A46" s="60"/>
      <c r="B46" s="63"/>
      <c r="C46" s="64"/>
      <c r="D46" s="57"/>
      <c r="E46" s="58"/>
      <c r="F46" s="25"/>
      <c r="G46" s="40" t="str">
        <f t="shared" si="2"/>
        <v/>
      </c>
      <c r="H46" s="68" t="str">
        <f t="shared" si="4"/>
        <v>0,0%</v>
      </c>
      <c r="I46" s="50"/>
      <c r="J46" s="21" t="str">
        <f t="shared" si="3"/>
        <v/>
      </c>
      <c r="K46" s="70"/>
      <c r="L46" s="72"/>
      <c r="M46" s="12" t="str">
        <f>IF(J46="","",IF(J46*15&lt;9,"менее 9,0",IF(J46*15&gt;405,"более 405,0",J46*L45)))</f>
        <v/>
      </c>
      <c r="N46" s="74"/>
      <c r="O46" s="79"/>
      <c r="P46" s="80"/>
      <c r="Q46" s="56"/>
      <c r="R46"/>
    </row>
    <row r="47" spans="1:18" ht="15" customHeight="1" x14ac:dyDescent="0.25">
      <c r="A47" s="59">
        <v>18</v>
      </c>
      <c r="B47" s="61"/>
      <c r="C47" s="62"/>
      <c r="D47" s="65"/>
      <c r="E47" s="66"/>
      <c r="F47" s="25"/>
      <c r="G47" s="40" t="str">
        <f t="shared" si="2"/>
        <v/>
      </c>
      <c r="H47" s="67" t="str">
        <f>IF(OR(F48="",F47=""),"",STDEV(F47:F48)/AVERAGE(F47:F48))</f>
        <v/>
      </c>
      <c r="I47" s="48"/>
      <c r="J47" s="21" t="str">
        <f t="shared" si="3"/>
        <v/>
      </c>
      <c r="K47" s="69" t="str">
        <f>IF(OR(M47="",M48=""),"",AVERAGE(J47:J48))</f>
        <v/>
      </c>
      <c r="L47" s="71">
        <v>15</v>
      </c>
      <c r="M47" s="12" t="str">
        <f>IF(J47="","",IF(J47*15&lt;9,"менее 9,0",IF(J47*15&gt;405,"более 405,0",J47*L47)))</f>
        <v/>
      </c>
      <c r="N47" s="73" t="str">
        <f>IF(O47="","",IF(O47="более 405,0","",IF(O47="менее 9,0","",IF(0.01*O47*VLOOKUP(D47,$S$4:$V$12,3,FALSE)&gt;ABS(M47-M48),"приемлемо","неприемлемо"))))</f>
        <v/>
      </c>
      <c r="O47" s="75" t="str">
        <f>IF(OR(M47="",M48=""),"",IF(OR(M47="менее 9,0",M48="менее 9,0"),"менее 9,0",IF(OR(M47="более 405,0",M48="более 405,0"),"более 405,0",ROUND(AVERAGE(M47:M48),1))))</f>
        <v/>
      </c>
      <c r="P47" s="77" t="str">
        <f>IF(O47="","",IF(O47="более 405,0","",IF(O47="менее 9,0","",0.01*O47*VLOOKUP(D47,$S$4:$V$12,4,FALSE))))</f>
        <v/>
      </c>
      <c r="Q47" s="55"/>
      <c r="R47"/>
    </row>
    <row r="48" spans="1:18" ht="15" customHeight="1" x14ac:dyDescent="0.25">
      <c r="A48" s="60"/>
      <c r="B48" s="63"/>
      <c r="C48" s="64"/>
      <c r="D48" s="57"/>
      <c r="E48" s="58"/>
      <c r="F48" s="25"/>
      <c r="G48" s="40" t="str">
        <f t="shared" si="2"/>
        <v/>
      </c>
      <c r="H48" s="68" t="str">
        <f t="shared" si="4"/>
        <v>0,0%</v>
      </c>
      <c r="I48" s="50"/>
      <c r="J48" s="21" t="str">
        <f t="shared" si="3"/>
        <v/>
      </c>
      <c r="K48" s="70"/>
      <c r="L48" s="72"/>
      <c r="M48" s="12" t="str">
        <f>IF(J48="","",IF(J48*15&lt;9,"менее 9,0",IF(J48*15&gt;405,"более 405,0",J48*L47)))</f>
        <v/>
      </c>
      <c r="N48" s="74"/>
      <c r="O48" s="79"/>
      <c r="P48" s="80"/>
      <c r="Q48" s="56"/>
      <c r="R48"/>
    </row>
    <row r="49" spans="1:18" ht="15" customHeight="1" x14ac:dyDescent="0.25">
      <c r="A49" s="59">
        <v>19</v>
      </c>
      <c r="B49" s="61"/>
      <c r="C49" s="62"/>
      <c r="D49" s="65"/>
      <c r="E49" s="66"/>
      <c r="F49" s="25"/>
      <c r="G49" s="40" t="str">
        <f t="shared" si="2"/>
        <v/>
      </c>
      <c r="H49" s="67" t="str">
        <f>IF(OR(F50="",F49=""),"",STDEV(F49:F50)/AVERAGE(F49:F50))</f>
        <v/>
      </c>
      <c r="I49" s="48"/>
      <c r="J49" s="21" t="str">
        <f t="shared" si="3"/>
        <v/>
      </c>
      <c r="K49" s="69" t="str">
        <f>IF(OR(M49="",M50=""),"",AVERAGE(J49:J50))</f>
        <v/>
      </c>
      <c r="L49" s="71">
        <v>15</v>
      </c>
      <c r="M49" s="12" t="str">
        <f>IF(J49="","",IF(J49*15&lt;9,"менее 9,0",IF(J49*15&gt;405,"более 405,0",J49*L49)))</f>
        <v/>
      </c>
      <c r="N49" s="73" t="str">
        <f>IF(O49="","",IF(O49="более 405,0","",IF(O49="менее 9,0","",IF(0.01*O49*VLOOKUP(D49,$S$4:$V$12,3,FALSE)&gt;ABS(M49-M50),"приемлемо","неприемлемо"))))</f>
        <v/>
      </c>
      <c r="O49" s="75" t="str">
        <f>IF(OR(M49="",M50=""),"",IF(OR(M49="менее 9,0",M50="менее 9,0"),"менее 9,0",IF(OR(M49="более 405,0",M50="более 405,0"),"более 405,0",ROUND(AVERAGE(M49:M50),1))))</f>
        <v/>
      </c>
      <c r="P49" s="77" t="str">
        <f>IF(O49="","",IF(O49="более 405,0","",IF(O49="менее 9,0","",0.01*O49*VLOOKUP(D49,$S$4:$V$12,4,FALSE))))</f>
        <v/>
      </c>
      <c r="Q49" s="55"/>
      <c r="R49"/>
    </row>
    <row r="50" spans="1:18" ht="15" customHeight="1" x14ac:dyDescent="0.25">
      <c r="A50" s="60"/>
      <c r="B50" s="63"/>
      <c r="C50" s="64"/>
      <c r="D50" s="57"/>
      <c r="E50" s="58"/>
      <c r="F50" s="25"/>
      <c r="G50" s="40" t="str">
        <f t="shared" si="2"/>
        <v/>
      </c>
      <c r="H50" s="68" t="str">
        <f t="shared" si="4"/>
        <v>0,0%</v>
      </c>
      <c r="I50" s="50"/>
      <c r="J50" s="21" t="str">
        <f t="shared" si="3"/>
        <v/>
      </c>
      <c r="K50" s="70"/>
      <c r="L50" s="72"/>
      <c r="M50" s="12" t="str">
        <f>IF(J50="","",IF(J50*15&lt;9,"менее 9,0",IF(J50*15&gt;405,"более 405,0",J50*L49)))</f>
        <v/>
      </c>
      <c r="N50" s="74"/>
      <c r="O50" s="79"/>
      <c r="P50" s="80"/>
      <c r="Q50" s="56"/>
      <c r="R50"/>
    </row>
    <row r="51" spans="1:18" ht="15" customHeight="1" x14ac:dyDescent="0.25">
      <c r="A51" s="59">
        <v>20</v>
      </c>
      <c r="B51" s="61"/>
      <c r="C51" s="62"/>
      <c r="D51" s="65"/>
      <c r="E51" s="66"/>
      <c r="F51" s="25"/>
      <c r="G51" s="40" t="str">
        <f t="shared" si="2"/>
        <v/>
      </c>
      <c r="H51" s="67" t="str">
        <f>IF(OR(F52="",F51=""),"",STDEV(F51:F52)/AVERAGE(F51:F52))</f>
        <v/>
      </c>
      <c r="I51" s="48"/>
      <c r="J51" s="21" t="str">
        <f t="shared" si="3"/>
        <v/>
      </c>
      <c r="K51" s="69" t="str">
        <f>IF(OR(M51="",M52=""),"",AVERAGE(J51:J52))</f>
        <v/>
      </c>
      <c r="L51" s="71">
        <v>15</v>
      </c>
      <c r="M51" s="12" t="str">
        <f>IF(J51="","",IF(J51*15&lt;9,"менее 9,0",IF(J51*15&gt;405,"более 405,0",J51*L51)))</f>
        <v/>
      </c>
      <c r="N51" s="73" t="str">
        <f>IF(O51="","",IF(O51="более 405,0","",IF(O51="менее 9,0","",IF(0.01*O51*VLOOKUP(D51,$S$4:$V$12,3,FALSE)&gt;ABS(M51-M52),"приемлемо","неприемлемо"))))</f>
        <v/>
      </c>
      <c r="O51" s="75" t="str">
        <f>IF(OR(M51="",M52=""),"",IF(OR(M51="менее 9,0",M52="менее 9,0"),"менее 9,0",IF(OR(M51="более 405,0",M52="более 405,0"),"более 405,0",ROUND(AVERAGE(M51:M52),1))))</f>
        <v/>
      </c>
      <c r="P51" s="77" t="str">
        <f>IF(O51="","",IF(O51="более 405,0","",IF(O51="менее 9,0","",0.01*O51*VLOOKUP(D51,$S$4:$V$12,4,FALSE))))</f>
        <v/>
      </c>
      <c r="Q51" s="55"/>
      <c r="R51"/>
    </row>
    <row r="52" spans="1:18" ht="15" customHeight="1" thickBot="1" x14ac:dyDescent="0.3">
      <c r="A52" s="60"/>
      <c r="B52" s="63"/>
      <c r="C52" s="64"/>
      <c r="D52" s="57"/>
      <c r="E52" s="58"/>
      <c r="F52" s="25"/>
      <c r="G52" s="40" t="str">
        <f t="shared" si="2"/>
        <v/>
      </c>
      <c r="H52" s="68" t="str">
        <f t="shared" si="4"/>
        <v>0,0%</v>
      </c>
      <c r="I52" s="54"/>
      <c r="J52" s="12" t="str">
        <f t="shared" si="3"/>
        <v/>
      </c>
      <c r="K52" s="70"/>
      <c r="L52" s="72"/>
      <c r="M52" s="12" t="str">
        <f>IF(J52="","",IF(J52*15&lt;9,"менее 9,0",IF(J52*15&gt;405,"более 405,0",J52*L51)))</f>
        <v/>
      </c>
      <c r="N52" s="74"/>
      <c r="O52" s="76"/>
      <c r="P52" s="78"/>
      <c r="Q52" s="56"/>
      <c r="R52"/>
    </row>
    <row r="53" spans="1:18" ht="15" customHeight="1" x14ac:dyDescent="0.25">
      <c r="R53"/>
    </row>
    <row r="54" spans="1:18" ht="15" customHeight="1" x14ac:dyDescent="0.25">
      <c r="R54"/>
    </row>
    <row r="55" spans="1:18" ht="15" customHeight="1" x14ac:dyDescent="0.25">
      <c r="R55"/>
    </row>
    <row r="56" spans="1:18" ht="15" customHeight="1" x14ac:dyDescent="0.25">
      <c r="R56"/>
    </row>
    <row r="57" spans="1:18" ht="15" customHeight="1" x14ac:dyDescent="0.25">
      <c r="R57"/>
    </row>
    <row r="58" spans="1:18" ht="15" customHeight="1" x14ac:dyDescent="0.25">
      <c r="R58"/>
    </row>
    <row r="59" spans="1:18" ht="15" customHeight="1" x14ac:dyDescent="0.25">
      <c r="R59"/>
    </row>
    <row r="60" spans="1:18" ht="15" customHeight="1" x14ac:dyDescent="0.25">
      <c r="R60"/>
    </row>
    <row r="61" spans="1:18" ht="15" customHeight="1" x14ac:dyDescent="0.25">
      <c r="R61"/>
    </row>
    <row r="62" spans="1:18" ht="15" customHeight="1" x14ac:dyDescent="0.25">
      <c r="R62"/>
    </row>
    <row r="63" spans="1:18" ht="15" customHeight="1" x14ac:dyDescent="0.25">
      <c r="R63"/>
    </row>
    <row r="64" spans="1:18" ht="15" customHeight="1" x14ac:dyDescent="0.25">
      <c r="R64"/>
    </row>
    <row r="65" spans="18:18" ht="15" customHeight="1" x14ac:dyDescent="0.25">
      <c r="R65"/>
    </row>
    <row r="66" spans="18:18" ht="15" customHeight="1" x14ac:dyDescent="0.25">
      <c r="R66"/>
    </row>
    <row r="67" spans="18:18" ht="15" customHeight="1" x14ac:dyDescent="0.25"/>
    <row r="68" spans="18:18" ht="15" customHeight="1" x14ac:dyDescent="0.25"/>
    <row r="69" spans="18:18" ht="15" customHeight="1" x14ac:dyDescent="0.25"/>
  </sheetData>
  <sheetProtection algorithmName="SHA-512" hashValue="0QajPybXPeQ8odg62DQV1opzhU/vE/qrc52phPp/2SP5dQzUXF99ilJ34XAjFSXy7ueAv+xnobFM6C6delx7cA==" saltValue="iDJf7NcZzOQZLsvK/61SMA==" spinCount="100000" sheet="1" objects="1" scenarios="1"/>
  <mergeCells count="156">
    <mergeCell ref="A3:B3"/>
    <mergeCell ref="C3:H3"/>
    <mergeCell ref="A4:B4"/>
    <mergeCell ref="C4:H4"/>
    <mergeCell ref="A5:B5"/>
    <mergeCell ref="C5:H5"/>
    <mergeCell ref="A6:B6"/>
    <mergeCell ref="C6:H6"/>
    <mergeCell ref="A9:C9"/>
    <mergeCell ref="D9:E9"/>
    <mergeCell ref="B26:C26"/>
    <mergeCell ref="D26:E26"/>
    <mergeCell ref="O26:P26"/>
    <mergeCell ref="A27:A28"/>
    <mergeCell ref="B27:C28"/>
    <mergeCell ref="D27:E27"/>
    <mergeCell ref="H27:H28"/>
    <mergeCell ref="K27:K28"/>
    <mergeCell ref="L27:L28"/>
    <mergeCell ref="N27:N28"/>
    <mergeCell ref="O27:O28"/>
    <mergeCell ref="P27:P28"/>
    <mergeCell ref="Q27:Q28"/>
    <mergeCell ref="D28:E28"/>
    <mergeCell ref="A29:A30"/>
    <mergeCell ref="B29:C30"/>
    <mergeCell ref="D29:E29"/>
    <mergeCell ref="H29:H30"/>
    <mergeCell ref="K29:K30"/>
    <mergeCell ref="L29:L30"/>
    <mergeCell ref="N29:N30"/>
    <mergeCell ref="O29:O30"/>
    <mergeCell ref="P29:P30"/>
    <mergeCell ref="Q29:Q30"/>
    <mergeCell ref="D30:E30"/>
    <mergeCell ref="Q31:Q32"/>
    <mergeCell ref="D32:E32"/>
    <mergeCell ref="A33:A34"/>
    <mergeCell ref="B33:C34"/>
    <mergeCell ref="D33:E33"/>
    <mergeCell ref="H33:H34"/>
    <mergeCell ref="K33:K34"/>
    <mergeCell ref="L33:L34"/>
    <mergeCell ref="N33:N34"/>
    <mergeCell ref="O33:O34"/>
    <mergeCell ref="P33:P34"/>
    <mergeCell ref="Q33:Q34"/>
    <mergeCell ref="D34:E34"/>
    <mergeCell ref="A31:A32"/>
    <mergeCell ref="B31:C32"/>
    <mergeCell ref="D31:E31"/>
    <mergeCell ref="H31:H32"/>
    <mergeCell ref="K31:K32"/>
    <mergeCell ref="L31:L32"/>
    <mergeCell ref="N31:N32"/>
    <mergeCell ref="O31:O32"/>
    <mergeCell ref="P31:P32"/>
    <mergeCell ref="Q35:Q36"/>
    <mergeCell ref="D36:E36"/>
    <mergeCell ref="A37:A38"/>
    <mergeCell ref="B37:C38"/>
    <mergeCell ref="D37:E37"/>
    <mergeCell ref="H37:H38"/>
    <mergeCell ref="K37:K38"/>
    <mergeCell ref="L37:L38"/>
    <mergeCell ref="N37:N38"/>
    <mergeCell ref="O37:O38"/>
    <mergeCell ref="P37:P38"/>
    <mergeCell ref="Q37:Q38"/>
    <mergeCell ref="D38:E38"/>
    <mergeCell ref="A35:A36"/>
    <mergeCell ref="B35:C36"/>
    <mergeCell ref="D35:E35"/>
    <mergeCell ref="H35:H36"/>
    <mergeCell ref="K35:K36"/>
    <mergeCell ref="L35:L36"/>
    <mergeCell ref="N35:N36"/>
    <mergeCell ref="O35:O36"/>
    <mergeCell ref="P35:P36"/>
    <mergeCell ref="Q39:Q40"/>
    <mergeCell ref="D40:E40"/>
    <mergeCell ref="A41:A42"/>
    <mergeCell ref="B41:C42"/>
    <mergeCell ref="D41:E41"/>
    <mergeCell ref="H41:H42"/>
    <mergeCell ref="K41:K42"/>
    <mergeCell ref="L41:L42"/>
    <mergeCell ref="N41:N42"/>
    <mergeCell ref="O41:O42"/>
    <mergeCell ref="P41:P42"/>
    <mergeCell ref="Q41:Q42"/>
    <mergeCell ref="D42:E42"/>
    <mergeCell ref="A39:A40"/>
    <mergeCell ref="B39:C40"/>
    <mergeCell ref="D39:E39"/>
    <mergeCell ref="H39:H40"/>
    <mergeCell ref="K39:K40"/>
    <mergeCell ref="L39:L40"/>
    <mergeCell ref="N39:N40"/>
    <mergeCell ref="O39:O40"/>
    <mergeCell ref="P39:P40"/>
    <mergeCell ref="Q43:Q44"/>
    <mergeCell ref="D44:E44"/>
    <mergeCell ref="A45:A46"/>
    <mergeCell ref="B45:C46"/>
    <mergeCell ref="D45:E45"/>
    <mergeCell ref="H45:H46"/>
    <mergeCell ref="K45:K46"/>
    <mergeCell ref="L45:L46"/>
    <mergeCell ref="N45:N46"/>
    <mergeCell ref="O45:O46"/>
    <mergeCell ref="P45:P46"/>
    <mergeCell ref="Q45:Q46"/>
    <mergeCell ref="D46:E46"/>
    <mergeCell ref="A43:A44"/>
    <mergeCell ref="B43:C44"/>
    <mergeCell ref="D43:E43"/>
    <mergeCell ref="H43:H44"/>
    <mergeCell ref="K43:K44"/>
    <mergeCell ref="L43:L44"/>
    <mergeCell ref="N43:N44"/>
    <mergeCell ref="O43:O44"/>
    <mergeCell ref="P43:P44"/>
    <mergeCell ref="Q47:Q48"/>
    <mergeCell ref="D48:E48"/>
    <mergeCell ref="A49:A50"/>
    <mergeCell ref="B49:C50"/>
    <mergeCell ref="D49:E49"/>
    <mergeCell ref="H49:H50"/>
    <mergeCell ref="K49:K50"/>
    <mergeCell ref="L49:L50"/>
    <mergeCell ref="N49:N50"/>
    <mergeCell ref="O49:O50"/>
    <mergeCell ref="P49:P50"/>
    <mergeCell ref="Q49:Q50"/>
    <mergeCell ref="D50:E50"/>
    <mergeCell ref="A47:A48"/>
    <mergeCell ref="B47:C48"/>
    <mergeCell ref="D47:E47"/>
    <mergeCell ref="H47:H48"/>
    <mergeCell ref="K47:K48"/>
    <mergeCell ref="L47:L48"/>
    <mergeCell ref="N47:N48"/>
    <mergeCell ref="O47:O48"/>
    <mergeCell ref="P47:P48"/>
    <mergeCell ref="Q51:Q52"/>
    <mergeCell ref="D52:E52"/>
    <mergeCell ref="A51:A52"/>
    <mergeCell ref="B51:C52"/>
    <mergeCell ref="D51:E51"/>
    <mergeCell ref="H51:H52"/>
    <mergeCell ref="K51:K52"/>
    <mergeCell ref="L51:L52"/>
    <mergeCell ref="N51:N52"/>
    <mergeCell ref="O51:O52"/>
    <mergeCell ref="P51:P52"/>
  </mergeCells>
  <pageMargins left="0.7" right="0.7" top="0.32" bottom="0.32" header="0.3" footer="0.3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87489" r:id="rId4" name="Drop Down 1">
              <controlPr defaultSize="0" autoLine="0" autoPict="0">
                <anchor moveWithCells="1">
                  <from>
                    <xdr:col>3</xdr:col>
                    <xdr:colOff>38100</xdr:colOff>
                    <xdr:row>26</xdr:row>
                    <xdr:rowOff>57150</xdr:rowOff>
                  </from>
                  <to>
                    <xdr:col>4</xdr:col>
                    <xdr:colOff>895350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0" r:id="rId5" name="Drop Down 2">
              <controlPr defaultSize="0" autoLine="0" autoPict="0">
                <anchor moveWithCells="1">
                  <from>
                    <xdr:col>3</xdr:col>
                    <xdr:colOff>38100</xdr:colOff>
                    <xdr:row>28</xdr:row>
                    <xdr:rowOff>0</xdr:rowOff>
                  </from>
                  <to>
                    <xdr:col>4</xdr:col>
                    <xdr:colOff>895350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1" r:id="rId6" name="Drop Down 3">
              <controlPr defaultSize="0" autoLine="0" autoPict="0">
                <anchor moveWithCells="1">
                  <from>
                    <xdr:col>3</xdr:col>
                    <xdr:colOff>38100</xdr:colOff>
                    <xdr:row>28</xdr:row>
                    <xdr:rowOff>57150</xdr:rowOff>
                  </from>
                  <to>
                    <xdr:col>4</xdr:col>
                    <xdr:colOff>895350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2" r:id="rId7" name="Drop Down 4">
              <controlPr defaultSize="0" autoLine="0" autoPict="0">
                <anchor moveWithCells="1">
                  <from>
                    <xdr:col>3</xdr:col>
                    <xdr:colOff>38100</xdr:colOff>
                    <xdr:row>30</xdr:row>
                    <xdr:rowOff>0</xdr:rowOff>
                  </from>
                  <to>
                    <xdr:col>4</xdr:col>
                    <xdr:colOff>895350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3" r:id="rId8" name="Drop Down 5">
              <controlPr defaultSize="0" autoLine="0" autoPict="0">
                <anchor moveWithCells="1">
                  <from>
                    <xdr:col>3</xdr:col>
                    <xdr:colOff>38100</xdr:colOff>
                    <xdr:row>30</xdr:row>
                    <xdr:rowOff>57150</xdr:rowOff>
                  </from>
                  <to>
                    <xdr:col>4</xdr:col>
                    <xdr:colOff>895350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4" r:id="rId9" name="Drop Down 6">
              <controlPr defaultSize="0" autoLine="0" autoPict="0">
                <anchor moveWithCells="1">
                  <from>
                    <xdr:col>3</xdr:col>
                    <xdr:colOff>38100</xdr:colOff>
                    <xdr:row>32</xdr:row>
                    <xdr:rowOff>0</xdr:rowOff>
                  </from>
                  <to>
                    <xdr:col>4</xdr:col>
                    <xdr:colOff>895350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5" r:id="rId10" name="Drop Down 7">
              <controlPr defaultSize="0" autoLine="0" autoPict="0">
                <anchor moveWithCells="1">
                  <from>
                    <xdr:col>3</xdr:col>
                    <xdr:colOff>38100</xdr:colOff>
                    <xdr:row>32</xdr:row>
                    <xdr:rowOff>57150</xdr:rowOff>
                  </from>
                  <to>
                    <xdr:col>4</xdr:col>
                    <xdr:colOff>895350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6" r:id="rId11" name="Drop Down 8">
              <controlPr defaultSize="0" autoLine="0" autoPict="0">
                <anchor moveWithCells="1">
                  <from>
                    <xdr:col>3</xdr:col>
                    <xdr:colOff>38100</xdr:colOff>
                    <xdr:row>34</xdr:row>
                    <xdr:rowOff>0</xdr:rowOff>
                  </from>
                  <to>
                    <xdr:col>4</xdr:col>
                    <xdr:colOff>895350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7" r:id="rId12" name="Drop Down 9">
              <controlPr defaultSize="0" autoLine="0" autoPict="0">
                <anchor moveWithCells="1">
                  <from>
                    <xdr:col>3</xdr:col>
                    <xdr:colOff>38100</xdr:colOff>
                    <xdr:row>34</xdr:row>
                    <xdr:rowOff>57150</xdr:rowOff>
                  </from>
                  <to>
                    <xdr:col>4</xdr:col>
                    <xdr:colOff>895350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8" r:id="rId13" name="Drop Down 10">
              <controlPr defaultSize="0" autoLine="0" autoPict="0">
                <anchor moveWithCells="1">
                  <from>
                    <xdr:col>3</xdr:col>
                    <xdr:colOff>38100</xdr:colOff>
                    <xdr:row>36</xdr:row>
                    <xdr:rowOff>0</xdr:rowOff>
                  </from>
                  <to>
                    <xdr:col>4</xdr:col>
                    <xdr:colOff>895350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499" r:id="rId14" name="Drop Down 11">
              <controlPr defaultSize="0" autoLine="0" autoPict="0">
                <anchor moveWithCells="1">
                  <from>
                    <xdr:col>3</xdr:col>
                    <xdr:colOff>38100</xdr:colOff>
                    <xdr:row>36</xdr:row>
                    <xdr:rowOff>57150</xdr:rowOff>
                  </from>
                  <to>
                    <xdr:col>4</xdr:col>
                    <xdr:colOff>895350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500" r:id="rId15" name="Drop Down 12">
              <controlPr defaultSize="0" autoLine="0" autoPict="0">
                <anchor moveWithCells="1">
                  <from>
                    <xdr:col>3</xdr:col>
                    <xdr:colOff>38100</xdr:colOff>
                    <xdr:row>38</xdr:row>
                    <xdr:rowOff>0</xdr:rowOff>
                  </from>
                  <to>
                    <xdr:col>4</xdr:col>
                    <xdr:colOff>895350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501" r:id="rId16" name="Drop Down 13">
              <controlPr defaultSize="0" autoLine="0" autoPict="0">
                <anchor moveWithCells="1">
                  <from>
                    <xdr:col>3</xdr:col>
                    <xdr:colOff>38100</xdr:colOff>
                    <xdr:row>38</xdr:row>
                    <xdr:rowOff>57150</xdr:rowOff>
                  </from>
                  <to>
                    <xdr:col>4</xdr:col>
                    <xdr:colOff>895350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502" r:id="rId17" name="Drop Down 14">
              <controlPr defaultSize="0" autoLine="0" autoPict="0">
                <anchor moveWithCells="1">
                  <from>
                    <xdr:col>3</xdr:col>
                    <xdr:colOff>38100</xdr:colOff>
                    <xdr:row>40</xdr:row>
                    <xdr:rowOff>0</xdr:rowOff>
                  </from>
                  <to>
                    <xdr:col>4</xdr:col>
                    <xdr:colOff>895350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503" r:id="rId18" name="Drop Down 15">
              <controlPr defaultSize="0" autoLine="0" autoPict="0">
                <anchor moveWithCells="1">
                  <from>
                    <xdr:col>3</xdr:col>
                    <xdr:colOff>38100</xdr:colOff>
                    <xdr:row>40</xdr:row>
                    <xdr:rowOff>57150</xdr:rowOff>
                  </from>
                  <to>
                    <xdr:col>4</xdr:col>
                    <xdr:colOff>895350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504" r:id="rId19" name="Drop Down 16">
              <controlPr defaultSize="0" autoLine="0" autoPict="0">
                <anchor moveWithCells="1">
                  <from>
                    <xdr:col>3</xdr:col>
                    <xdr:colOff>38100</xdr:colOff>
                    <xdr:row>42</xdr:row>
                    <xdr:rowOff>57150</xdr:rowOff>
                  </from>
                  <to>
                    <xdr:col>4</xdr:col>
                    <xdr:colOff>895350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505" r:id="rId20" name="Drop Down 17">
              <controlPr defaultSize="0" autoLine="0" autoPict="0">
                <anchor moveWithCells="1">
                  <from>
                    <xdr:col>3</xdr:col>
                    <xdr:colOff>38100</xdr:colOff>
                    <xdr:row>44</xdr:row>
                    <xdr:rowOff>57150</xdr:rowOff>
                  </from>
                  <to>
                    <xdr:col>4</xdr:col>
                    <xdr:colOff>895350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506" r:id="rId21" name="Drop Down 18">
              <controlPr defaultSize="0" autoLine="0" autoPict="0">
                <anchor moveWithCells="1">
                  <from>
                    <xdr:col>3</xdr:col>
                    <xdr:colOff>38100</xdr:colOff>
                    <xdr:row>46</xdr:row>
                    <xdr:rowOff>57150</xdr:rowOff>
                  </from>
                  <to>
                    <xdr:col>4</xdr:col>
                    <xdr:colOff>895350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507" r:id="rId22" name="Drop Down 19">
              <controlPr defaultSize="0" autoLine="0" autoPict="0">
                <anchor moveWithCells="1">
                  <from>
                    <xdr:col>3</xdr:col>
                    <xdr:colOff>38100</xdr:colOff>
                    <xdr:row>48</xdr:row>
                    <xdr:rowOff>57150</xdr:rowOff>
                  </from>
                  <to>
                    <xdr:col>4</xdr:col>
                    <xdr:colOff>895350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508" r:id="rId23" name="Drop Down 20">
              <controlPr defaultSize="0" autoLine="0" autoPict="0">
                <anchor moveWithCells="1">
                  <from>
                    <xdr:col>3</xdr:col>
                    <xdr:colOff>38100</xdr:colOff>
                    <xdr:row>50</xdr:row>
                    <xdr:rowOff>57150</xdr:rowOff>
                  </from>
                  <to>
                    <xdr:col>4</xdr:col>
                    <xdr:colOff>895350</xdr:colOff>
                    <xdr:row>51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КНОпка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Ткачев Сергей</cp:lastModifiedBy>
  <cp:lastPrinted>2021-08-13T10:18:56Z</cp:lastPrinted>
  <dcterms:created xsi:type="dcterms:W3CDTF">2017-02-14T06:48:35Z</dcterms:created>
  <dcterms:modified xsi:type="dcterms:W3CDTF">2022-01-19T07:58:44Z</dcterms:modified>
</cp:coreProperties>
</file>