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0730" windowHeight="11520"/>
  </bookViews>
  <sheets>
    <sheet name="Мультискрин-Меламин" sheetId="1" r:id="rId1"/>
  </sheets>
  <externalReferences>
    <externalReference r:id="rId2"/>
  </externalReferences>
  <definedNames>
    <definedName name="Auto4">'[1]С холостой пробой'!#REF!</definedName>
    <definedName name="F_dil">'[1]С холостой пробой'!$H$61</definedName>
    <definedName name="STEP_1__TEST_NOTES">#REF!</definedName>
    <definedName name="STEP_2__PLATE_LAYOUT_DIAGRAM">#REF!</definedName>
    <definedName name="STEP_3__OD450_INPUT">#REF!</definedName>
    <definedName name="STEP_4__PLEASE_DEFINE_SAMPLE_1___IS_IT_A_SOLVENT_BLANK_SAMPLE?">#REF!</definedName>
    <definedName name="STEP_5__STANDARDS_CONCENTRATION_VALUES">#REF!</definedName>
    <definedName name="STEP_6__POSITIVE_CUT_OFF_VALUE">#REF!</definedName>
    <definedName name="STEP_7__SAMPLE_DILUTION_FACTOR">#REF!</definedName>
    <definedName name="STEP_8__TEST_SUMMARY">#REF!</definedName>
    <definedName name="Группа">#REF!</definedName>
    <definedName name="Матрицы">'Мультискрин-Меламин'!$R$6:$R$8</definedName>
    <definedName name="Продукт">#REF!</definedName>
    <definedName name="Продукты">'Мультискрин-Меламин'!$R$5:$S$8</definedName>
    <definedName name="Список">#REF!</definedName>
  </definedNames>
  <calcPr calcId="145621"/>
</workbook>
</file>

<file path=xl/calcChain.xml><?xml version="1.0" encoding="utf-8"?>
<calcChain xmlns="http://schemas.openxmlformats.org/spreadsheetml/2006/main">
  <c r="M33" i="1" l="1"/>
  <c r="M37" i="1"/>
  <c r="M39" i="1"/>
  <c r="M41" i="1"/>
  <c r="M43" i="1"/>
  <c r="M45" i="1"/>
  <c r="M47" i="1"/>
  <c r="M49" i="1"/>
  <c r="M51" i="1"/>
  <c r="M53" i="1"/>
  <c r="M55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3" i="1"/>
  <c r="J85" i="1"/>
  <c r="J87" i="1"/>
  <c r="J89" i="1"/>
  <c r="J91" i="1"/>
  <c r="J93" i="1"/>
  <c r="J95" i="1"/>
  <c r="J97" i="1"/>
  <c r="J99" i="1"/>
  <c r="J101" i="1"/>
  <c r="J103" i="1"/>
  <c r="J105" i="1"/>
  <c r="J107" i="1"/>
  <c r="J109" i="1"/>
  <c r="J111" i="1"/>
  <c r="J113" i="1"/>
  <c r="J31" i="1"/>
  <c r="G114" i="1" l="1"/>
  <c r="H113" i="1"/>
  <c r="G113" i="1"/>
  <c r="G112" i="1"/>
  <c r="H111" i="1"/>
  <c r="G111" i="1"/>
  <c r="G110" i="1"/>
  <c r="H109" i="1"/>
  <c r="G109" i="1"/>
  <c r="G108" i="1"/>
  <c r="H107" i="1"/>
  <c r="G107" i="1"/>
  <c r="G106" i="1"/>
  <c r="H105" i="1"/>
  <c r="G105" i="1"/>
  <c r="G104" i="1"/>
  <c r="H103" i="1"/>
  <c r="G103" i="1"/>
  <c r="G102" i="1"/>
  <c r="H101" i="1"/>
  <c r="G101" i="1"/>
  <c r="G100" i="1"/>
  <c r="H99" i="1"/>
  <c r="G99" i="1"/>
  <c r="G98" i="1"/>
  <c r="H97" i="1"/>
  <c r="G97" i="1"/>
  <c r="G96" i="1"/>
  <c r="H95" i="1"/>
  <c r="G95" i="1"/>
  <c r="G94" i="1"/>
  <c r="H93" i="1"/>
  <c r="G93" i="1"/>
  <c r="G92" i="1"/>
  <c r="H91" i="1"/>
  <c r="G91" i="1"/>
  <c r="G90" i="1"/>
  <c r="H89" i="1"/>
  <c r="G89" i="1"/>
  <c r="G88" i="1"/>
  <c r="H87" i="1"/>
  <c r="G87" i="1"/>
  <c r="G86" i="1"/>
  <c r="H85" i="1"/>
  <c r="G85" i="1"/>
  <c r="G84" i="1"/>
  <c r="H83" i="1"/>
  <c r="G83" i="1"/>
  <c r="G82" i="1"/>
  <c r="H81" i="1"/>
  <c r="G81" i="1"/>
  <c r="G80" i="1"/>
  <c r="H79" i="1"/>
  <c r="G79" i="1"/>
  <c r="G78" i="1"/>
  <c r="H77" i="1"/>
  <c r="G77" i="1"/>
  <c r="G76" i="1"/>
  <c r="H75" i="1"/>
  <c r="G75" i="1"/>
  <c r="G74" i="1"/>
  <c r="H73" i="1"/>
  <c r="G73" i="1"/>
  <c r="G72" i="1"/>
  <c r="H71" i="1"/>
  <c r="G71" i="1"/>
  <c r="G70" i="1"/>
  <c r="H69" i="1"/>
  <c r="G69" i="1"/>
  <c r="G68" i="1"/>
  <c r="H67" i="1"/>
  <c r="G67" i="1"/>
  <c r="G66" i="1"/>
  <c r="H65" i="1"/>
  <c r="G65" i="1"/>
  <c r="G64" i="1"/>
  <c r="H63" i="1"/>
  <c r="G63" i="1"/>
  <c r="G62" i="1"/>
  <c r="H61" i="1"/>
  <c r="G61" i="1"/>
  <c r="G60" i="1"/>
  <c r="H59" i="1"/>
  <c r="G59" i="1"/>
  <c r="G58" i="1"/>
  <c r="H57" i="1"/>
  <c r="G57" i="1"/>
  <c r="G56" i="1"/>
  <c r="H55" i="1"/>
  <c r="G55" i="1"/>
  <c r="G54" i="1"/>
  <c r="H53" i="1"/>
  <c r="G53" i="1"/>
  <c r="G52" i="1"/>
  <c r="H51" i="1"/>
  <c r="G51" i="1"/>
  <c r="G50" i="1"/>
  <c r="H49" i="1"/>
  <c r="G49" i="1"/>
  <c r="G48" i="1"/>
  <c r="H47" i="1"/>
  <c r="G47" i="1"/>
  <c r="G31" i="1"/>
  <c r="H31" i="1"/>
  <c r="G32" i="1"/>
  <c r="G33" i="1"/>
  <c r="H33" i="1"/>
  <c r="G34" i="1"/>
  <c r="G35" i="1"/>
  <c r="H35" i="1"/>
  <c r="G36" i="1"/>
  <c r="G37" i="1"/>
  <c r="H37" i="1"/>
  <c r="G38" i="1"/>
  <c r="G46" i="1"/>
  <c r="H45" i="1"/>
  <c r="G45" i="1"/>
  <c r="G44" i="1"/>
  <c r="H43" i="1"/>
  <c r="G43" i="1"/>
  <c r="G42" i="1"/>
  <c r="H41" i="1"/>
  <c r="G41" i="1"/>
  <c r="G40" i="1"/>
  <c r="H39" i="1"/>
  <c r="G39" i="1"/>
  <c r="F17" i="1"/>
  <c r="F15" i="1"/>
  <c r="F16" i="1"/>
  <c r="F18" i="1"/>
  <c r="F19" i="1"/>
  <c r="F14" i="1"/>
  <c r="G19" i="1"/>
  <c r="G18" i="1"/>
  <c r="G17" i="1"/>
  <c r="G16" i="1"/>
  <c r="G15" i="1"/>
  <c r="G14" i="1"/>
  <c r="I19" i="1" l="1"/>
  <c r="I18" i="1"/>
  <c r="I17" i="1"/>
  <c r="I16" i="1"/>
  <c r="I15" i="1"/>
  <c r="E28" i="1" l="1"/>
  <c r="C28" i="1"/>
  <c r="D28" i="1"/>
  <c r="E27" i="1"/>
  <c r="D27" i="1"/>
  <c r="C27" i="1"/>
  <c r="E26" i="1"/>
  <c r="C26" i="1"/>
  <c r="D26" i="1"/>
  <c r="C24" i="1"/>
  <c r="E24" i="1"/>
  <c r="D25" i="1"/>
  <c r="E25" i="1"/>
  <c r="D24" i="1"/>
  <c r="F24" i="1" s="1"/>
  <c r="C25" i="1"/>
  <c r="I40" i="1" l="1"/>
  <c r="I48" i="1"/>
  <c r="K48" i="1" s="1"/>
  <c r="I64" i="1"/>
  <c r="K64" i="1" s="1"/>
  <c r="I80" i="1"/>
  <c r="K80" i="1" s="1"/>
  <c r="I96" i="1"/>
  <c r="I112" i="1"/>
  <c r="K112" i="1" s="1"/>
  <c r="I31" i="1"/>
  <c r="K31" i="1" s="1"/>
  <c r="I62" i="1"/>
  <c r="K62" i="1" s="1"/>
  <c r="I78" i="1"/>
  <c r="I94" i="1"/>
  <c r="K94" i="1" s="1"/>
  <c r="I110" i="1"/>
  <c r="K110" i="1" s="1"/>
  <c r="I38" i="1"/>
  <c r="I55" i="1"/>
  <c r="I71" i="1"/>
  <c r="K71" i="1" s="1"/>
  <c r="I87" i="1"/>
  <c r="K87" i="1" s="1"/>
  <c r="I103" i="1"/>
  <c r="K103" i="1" s="1"/>
  <c r="I45" i="1"/>
  <c r="I53" i="1"/>
  <c r="K53" i="1" s="1"/>
  <c r="I69" i="1"/>
  <c r="K69" i="1" s="1"/>
  <c r="I85" i="1"/>
  <c r="K85" i="1" s="1"/>
  <c r="I101" i="1"/>
  <c r="I51" i="1"/>
  <c r="K51" i="1" s="1"/>
  <c r="I67" i="1"/>
  <c r="K67" i="1" s="1"/>
  <c r="I41" i="1"/>
  <c r="I65" i="1"/>
  <c r="I97" i="1"/>
  <c r="K97" i="1" s="1"/>
  <c r="I60" i="1"/>
  <c r="K60" i="1" s="1"/>
  <c r="I92" i="1"/>
  <c r="K92" i="1" s="1"/>
  <c r="I35" i="1"/>
  <c r="K35" i="1" s="1"/>
  <c r="I74" i="1"/>
  <c r="K74" i="1" s="1"/>
  <c r="I106" i="1"/>
  <c r="K106" i="1" s="1"/>
  <c r="I37" i="1"/>
  <c r="K37" i="1" s="1"/>
  <c r="I72" i="1"/>
  <c r="K72" i="1" s="1"/>
  <c r="I46" i="1"/>
  <c r="K46" i="1" s="1"/>
  <c r="I70" i="1"/>
  <c r="K70" i="1" s="1"/>
  <c r="I102" i="1"/>
  <c r="K102" i="1" s="1"/>
  <c r="I39" i="1"/>
  <c r="I63" i="1"/>
  <c r="K63" i="1" s="1"/>
  <c r="I95" i="1"/>
  <c r="K95" i="1" s="1"/>
  <c r="I32" i="1"/>
  <c r="K32" i="1" s="1"/>
  <c r="I77" i="1"/>
  <c r="K77" i="1" s="1"/>
  <c r="I109" i="1"/>
  <c r="K109" i="1" s="1"/>
  <c r="I59" i="1"/>
  <c r="K59" i="1" s="1"/>
  <c r="I75" i="1"/>
  <c r="K75" i="1" s="1"/>
  <c r="I91" i="1"/>
  <c r="K91" i="1" s="1"/>
  <c r="I107" i="1"/>
  <c r="K107" i="1" s="1"/>
  <c r="I36" i="1"/>
  <c r="I57" i="1"/>
  <c r="K57" i="1" s="1"/>
  <c r="I73" i="1"/>
  <c r="I89" i="1"/>
  <c r="K89" i="1" s="1"/>
  <c r="I105" i="1"/>
  <c r="K105" i="1" s="1"/>
  <c r="I44" i="1"/>
  <c r="K44" i="1" s="1"/>
  <c r="I52" i="1"/>
  <c r="I68" i="1"/>
  <c r="K68" i="1" s="1"/>
  <c r="I84" i="1"/>
  <c r="K84" i="1" s="1"/>
  <c r="I100" i="1"/>
  <c r="K100" i="1" s="1"/>
  <c r="I42" i="1"/>
  <c r="I50" i="1"/>
  <c r="K50" i="1" s="1"/>
  <c r="I66" i="1"/>
  <c r="I82" i="1"/>
  <c r="K82" i="1" s="1"/>
  <c r="I98" i="1"/>
  <c r="K98" i="1" s="1"/>
  <c r="I114" i="1"/>
  <c r="K114" i="1" s="1"/>
  <c r="I43" i="1"/>
  <c r="I83" i="1"/>
  <c r="K83" i="1" s="1"/>
  <c r="I99" i="1"/>
  <c r="K99" i="1" s="1"/>
  <c r="I49" i="1"/>
  <c r="K49" i="1" s="1"/>
  <c r="I81" i="1"/>
  <c r="K81" i="1" s="1"/>
  <c r="I113" i="1"/>
  <c r="K113" i="1" s="1"/>
  <c r="I76" i="1"/>
  <c r="K76" i="1" s="1"/>
  <c r="I108" i="1"/>
  <c r="K108" i="1" s="1"/>
  <c r="I58" i="1"/>
  <c r="K58" i="1" s="1"/>
  <c r="I90" i="1"/>
  <c r="K90" i="1" s="1"/>
  <c r="I56" i="1"/>
  <c r="I88" i="1"/>
  <c r="K88" i="1" s="1"/>
  <c r="I104" i="1"/>
  <c r="K104" i="1" s="1"/>
  <c r="I54" i="1"/>
  <c r="K54" i="1" s="1"/>
  <c r="I86" i="1"/>
  <c r="K86" i="1" s="1"/>
  <c r="I47" i="1"/>
  <c r="K47" i="1" s="1"/>
  <c r="I79" i="1"/>
  <c r="K79" i="1" s="1"/>
  <c r="I111" i="1"/>
  <c r="K111" i="1" s="1"/>
  <c r="I61" i="1"/>
  <c r="K61" i="1" s="1"/>
  <c r="I93" i="1"/>
  <c r="K93" i="1" s="1"/>
  <c r="I33" i="1"/>
  <c r="K33" i="1" s="1"/>
  <c r="I34" i="1"/>
  <c r="K34" i="1" s="1"/>
  <c r="K96" i="1"/>
  <c r="K78" i="1"/>
  <c r="K66" i="1"/>
  <c r="K65" i="1"/>
  <c r="K56" i="1"/>
  <c r="K101" i="1"/>
  <c r="K73" i="1"/>
  <c r="K52" i="1"/>
  <c r="K55" i="1"/>
  <c r="K45" i="1"/>
  <c r="F25" i="1"/>
  <c r="F26" i="1"/>
  <c r="L69" i="1" l="1"/>
  <c r="L101" i="1"/>
  <c r="L105" i="1"/>
  <c r="L47" i="1"/>
  <c r="L111" i="1"/>
  <c r="L103" i="1"/>
  <c r="L59" i="1"/>
  <c r="L55" i="1"/>
  <c r="L99" i="1"/>
  <c r="L91" i="1"/>
  <c r="L79" i="1"/>
  <c r="L89" i="1"/>
  <c r="L113" i="1"/>
  <c r="L95" i="1"/>
  <c r="L97" i="1"/>
  <c r="L73" i="1"/>
  <c r="L81" i="1"/>
  <c r="L87" i="1"/>
  <c r="L83" i="1"/>
  <c r="L51" i="1"/>
  <c r="L71" i="1"/>
  <c r="L67" i="1"/>
  <c r="L63" i="1"/>
  <c r="L77" i="1"/>
  <c r="L85" i="1"/>
  <c r="L75" i="1"/>
  <c r="L31" i="1"/>
  <c r="L49" i="1"/>
  <c r="L109" i="1"/>
  <c r="L45" i="1"/>
  <c r="L93" i="1"/>
  <c r="L65" i="1"/>
  <c r="L61" i="1"/>
  <c r="L107" i="1"/>
  <c r="L53" i="1"/>
  <c r="L57" i="1"/>
  <c r="M57" i="1" s="1"/>
  <c r="L33" i="1"/>
  <c r="K39" i="1"/>
  <c r="K38" i="1"/>
  <c r="L37" i="1" s="1"/>
  <c r="F27" i="1" l="1"/>
  <c r="F21" i="1" l="1"/>
  <c r="K36" i="1" s="1"/>
  <c r="L35" i="1" s="1"/>
  <c r="M35" i="1" s="1"/>
  <c r="K40" i="1"/>
  <c r="L39" i="1" s="1"/>
  <c r="F28" i="1"/>
  <c r="K43" i="1" s="1"/>
  <c r="L43" i="1" s="1"/>
  <c r="K41" i="1" l="1"/>
  <c r="K42" i="1"/>
  <c r="L41" i="1" l="1"/>
</calcChain>
</file>

<file path=xl/sharedStrings.xml><?xml version="1.0" encoding="utf-8"?>
<sst xmlns="http://schemas.openxmlformats.org/spreadsheetml/2006/main" count="95" uniqueCount="47">
  <si>
    <t>Раздел I: Введите данные об анализе</t>
  </si>
  <si>
    <t>Исполнитель</t>
  </si>
  <si>
    <t>Дата:</t>
  </si>
  <si>
    <t>№ партии</t>
  </si>
  <si>
    <t>№</t>
  </si>
  <si>
    <t>Наименование образца</t>
  </si>
  <si>
    <t>Фактор разведения</t>
  </si>
  <si>
    <t>Xi, мкг/кг</t>
  </si>
  <si>
    <t>Xi, мг/кг</t>
  </si>
  <si>
    <t>Xср, мг/кг</t>
  </si>
  <si>
    <t>Примечания</t>
  </si>
  <si>
    <t>Группа продуктов (выбрать из списка)</t>
  </si>
  <si>
    <t>Матрицы</t>
  </si>
  <si>
    <t>Градуировочный раствор</t>
  </si>
  <si>
    <t>Оптическая плотность Bi</t>
  </si>
  <si>
    <t>Bi/B0</t>
  </si>
  <si>
    <t>К.В.</t>
  </si>
  <si>
    <t>С0</t>
  </si>
  <si>
    <t>С1</t>
  </si>
  <si>
    <t>С2</t>
  </si>
  <si>
    <t>С3</t>
  </si>
  <si>
    <t>С4</t>
  </si>
  <si>
    <t>С5</t>
  </si>
  <si>
    <t>Раздел II: Градуировочный график</t>
  </si>
  <si>
    <t>Slope</t>
  </si>
  <si>
    <t>Intercept</t>
  </si>
  <si>
    <t>R^2</t>
  </si>
  <si>
    <t>Для всей кривой</t>
  </si>
  <si>
    <r>
      <t>B</t>
    </r>
    <r>
      <rPr>
        <b/>
        <vertAlign val="subscript"/>
        <sz val="11"/>
        <color indexed="8"/>
        <rFont val="Arial"/>
        <family val="2"/>
        <charset val="204"/>
      </rPr>
      <t>1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2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</si>
  <si>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3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</si>
  <si>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3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4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</si>
  <si>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4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5</t>
    </r>
    <r>
      <rPr>
        <sz val="11"/>
        <color indexed="8"/>
        <rFont val="Calibri"/>
        <family val="2"/>
        <charset val="204"/>
      </rPr>
      <t/>
    </r>
  </si>
  <si>
    <r>
      <t>Оптическая плотность B</t>
    </r>
    <r>
      <rPr>
        <b/>
        <vertAlign val="subscript"/>
        <sz val="10"/>
        <rFont val="Arial"/>
        <family val="2"/>
        <charset val="204"/>
      </rPr>
      <t>х</t>
    </r>
  </si>
  <si>
    <r>
      <t>B</t>
    </r>
    <r>
      <rPr>
        <b/>
        <vertAlign val="subscript"/>
        <sz val="10"/>
        <rFont val="Arial"/>
        <family val="2"/>
        <charset val="204"/>
      </rPr>
      <t>х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</si>
  <si>
    <t>50% IC</t>
  </si>
  <si>
    <r>
      <rPr>
        <b/>
        <sz val="11"/>
        <rFont val="Arial"/>
        <family val="2"/>
        <charset val="204"/>
      </rPr>
      <t>Интерсепт 50% (IC</t>
    </r>
    <r>
      <rPr>
        <b/>
        <vertAlign val="subscript"/>
        <sz val="11"/>
        <rFont val="Arial"/>
        <family val="2"/>
        <charset val="204"/>
      </rPr>
      <t>50</t>
    </r>
    <r>
      <rPr>
        <b/>
        <sz val="11"/>
        <rFont val="Arial"/>
        <family val="2"/>
        <charset val="204"/>
      </rPr>
      <t>)</t>
    </r>
  </si>
  <si>
    <t xml:space="preserve">Раздел II: Введите наименование образца и оптическую плотность </t>
  </si>
  <si>
    <t>мкг/л</t>
  </si>
  <si>
    <r>
      <t>lnC</t>
    </r>
    <r>
      <rPr>
        <b/>
        <vertAlign val="subscript"/>
        <sz val="10"/>
        <color theme="0"/>
        <rFont val="Arial"/>
        <family val="2"/>
        <charset val="204"/>
      </rPr>
      <t>i</t>
    </r>
  </si>
  <si>
    <t>rrrrr</t>
  </si>
  <si>
    <t>Определение меламина</t>
  </si>
  <si>
    <t>Тест-система Мультискрин®Меламин</t>
  </si>
  <si>
    <t>Молоко</t>
  </si>
  <si>
    <t>Сухое молоко</t>
  </si>
  <si>
    <t>Йогурт</t>
  </si>
  <si>
    <r>
      <rPr>
        <b/>
        <sz val="11"/>
        <color indexed="8"/>
        <rFont val="Arial"/>
        <family val="2"/>
        <charset val="204"/>
      </rPr>
      <t>Техническая поддержка: 
+375 (17) 336-50-54
+7 (499) 704-05-50
support@komprod.com</t>
    </r>
    <r>
      <rPr>
        <sz val="11"/>
        <color indexed="8"/>
        <rFont val="Arial"/>
        <family val="2"/>
        <charset val="204"/>
      </rPr>
      <t xml:space="preserve">
</t>
    </r>
  </si>
  <si>
    <t>Соответствие ТР ТС 021-2011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</si>
</sst>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_ "/>
    <numFmt numFmtId="165" formatCode="\±0.0"/>
    <numFmt numFmtId="166" formatCode="0.00000"/>
    <numFmt numFmtId="167" formatCode="0.0"/>
    <numFmt numFmtId="168" formatCode="0.000"/>
    <numFmt numFmtId="169" formatCode="0.0%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宋体"/>
      <charset val="134"/>
    </font>
    <font>
      <sz val="12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vertAlign val="subscript"/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vertAlign val="subscript"/>
      <sz val="10"/>
      <name val="Arial"/>
      <family val="2"/>
      <charset val="204"/>
    </font>
    <font>
      <b/>
      <vertAlign val="subscript"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vertAlign val="subscript"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3" fillId="0" borderId="0"/>
  </cellStyleXfs>
  <cellXfs count="117">
    <xf numFmtId="0" fontId="0" fillId="0" borderId="0" xfId="0"/>
    <xf numFmtId="168" fontId="4" fillId="3" borderId="4" xfId="2" applyNumberFormat="1" applyFont="1" applyFill="1" applyBorder="1" applyAlignment="1" applyProtection="1">
      <alignment horizontal="center"/>
      <protection locked="0" hidden="1"/>
    </xf>
    <xf numFmtId="168" fontId="2" fillId="2" borderId="11" xfId="0" applyNumberFormat="1" applyFont="1" applyFill="1" applyBorder="1" applyAlignment="1" applyProtection="1">
      <alignment horizontal="center" vertical="center"/>
      <protection locked="0" hidden="1"/>
    </xf>
    <xf numFmtId="168" fontId="16" fillId="2" borderId="11" xfId="0" applyNumberFormat="1" applyFont="1" applyFill="1" applyBorder="1" applyAlignment="1" applyProtection="1">
      <alignment horizontal="center" vertical="center"/>
      <protection locked="0" hidden="1"/>
    </xf>
    <xf numFmtId="168" fontId="16" fillId="2" borderId="4" xfId="0" applyNumberFormat="1" applyFont="1" applyFill="1" applyBorder="1" applyAlignment="1" applyProtection="1">
      <alignment horizontal="center" vertical="center"/>
      <protection locked="0" hidden="1"/>
    </xf>
    <xf numFmtId="168" fontId="16" fillId="2" borderId="11" xfId="0" applyNumberFormat="1" applyFont="1" applyFill="1" applyBorder="1" applyAlignment="1" applyProtection="1">
      <alignment horizontal="center"/>
      <protection locked="0" hidden="1"/>
    </xf>
    <xf numFmtId="168" fontId="5" fillId="2" borderId="14" xfId="0" applyNumberFormat="1" applyFont="1" applyFill="1" applyBorder="1" applyAlignment="1" applyProtection="1">
      <alignment horizontal="right" vertical="center"/>
      <protection locked="0" hidden="1"/>
    </xf>
    <xf numFmtId="168" fontId="5" fillId="2" borderId="13" xfId="0" applyNumberFormat="1" applyFont="1" applyFill="1" applyBorder="1" applyAlignment="1" applyProtection="1">
      <alignment horizontal="right" vertical="center"/>
      <protection locked="0" hidden="1"/>
    </xf>
    <xf numFmtId="168" fontId="5" fillId="2" borderId="12" xfId="0" applyNumberFormat="1" applyFont="1" applyFill="1" applyBorder="1" applyAlignment="1" applyProtection="1">
      <alignment horizontal="right" vertical="center"/>
      <protection locked="0" hidden="1"/>
    </xf>
    <xf numFmtId="168" fontId="5" fillId="2" borderId="11" xfId="0" applyNumberFormat="1" applyFont="1" applyFill="1" applyBorder="1" applyAlignment="1" applyProtection="1">
      <alignment horizontal="left" vertical="center"/>
      <protection locked="0" hidden="1"/>
    </xf>
    <xf numFmtId="0" fontId="2" fillId="0" borderId="0" xfId="1" applyFont="1" applyBorder="1" applyAlignment="1" applyProtection="1">
      <alignment horizontal="center" vertical="top" wrapText="1"/>
      <protection locked="0" hidden="1"/>
    </xf>
    <xf numFmtId="0" fontId="2" fillId="2" borderId="0" xfId="1" applyFont="1" applyFill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5" fillId="2" borderId="0" xfId="1" applyFont="1" applyFill="1" applyAlignment="1" applyProtection="1">
      <alignment horizontal="center" wrapText="1"/>
      <protection locked="0" hidden="1"/>
    </xf>
    <xf numFmtId="0" fontId="11" fillId="2" borderId="0" xfId="0" applyFont="1" applyFill="1" applyBorder="1" applyAlignment="1" applyProtection="1">
      <alignment horizontal="right" vertical="center"/>
      <protection locked="0" hidden="1"/>
    </xf>
    <xf numFmtId="0" fontId="1" fillId="0" borderId="0" xfId="1" applyProtection="1">
      <protection locked="0" hidden="1"/>
    </xf>
    <xf numFmtId="0" fontId="1" fillId="0" borderId="0" xfId="1" applyBorder="1" applyProtection="1">
      <protection locked="0" hidden="1"/>
    </xf>
    <xf numFmtId="0" fontId="0" fillId="0" borderId="0" xfId="0" applyFont="1" applyBorder="1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5" fillId="2" borderId="0" xfId="1" applyFont="1" applyFill="1" applyProtection="1">
      <protection locked="0" hidden="1"/>
    </xf>
    <xf numFmtId="0" fontId="6" fillId="2" borderId="0" xfId="1" applyFont="1" applyFill="1" applyAlignment="1" applyProtection="1">
      <alignment horizontal="right"/>
      <protection locked="0" hidden="1"/>
    </xf>
    <xf numFmtId="49" fontId="2" fillId="2" borderId="0" xfId="1" applyNumberFormat="1" applyFont="1" applyFill="1" applyProtection="1">
      <protection locked="0" hidden="1"/>
    </xf>
    <xf numFmtId="49" fontId="7" fillId="0" borderId="0" xfId="1" applyNumberFormat="1" applyFont="1" applyFill="1" applyBorder="1" applyAlignment="1" applyProtection="1">
      <alignment horizontal="left"/>
      <protection locked="0" hidden="1"/>
    </xf>
    <xf numFmtId="0" fontId="6" fillId="0" borderId="0" xfId="1" applyFont="1" applyFill="1" applyAlignment="1" applyProtection="1">
      <alignment horizontal="right"/>
      <protection locked="0" hidden="1"/>
    </xf>
    <xf numFmtId="0" fontId="2" fillId="0" borderId="0" xfId="1" applyFont="1" applyBorder="1" applyAlignment="1" applyProtection="1">
      <protection locked="0" hidden="1"/>
    </xf>
    <xf numFmtId="0" fontId="1" fillId="0" borderId="0" xfId="1" applyBorder="1" applyAlignment="1" applyProtection="1">
      <protection locked="0" hidden="1"/>
    </xf>
    <xf numFmtId="0" fontId="17" fillId="0" borderId="0" xfId="1" applyFont="1" applyBorder="1" applyAlignment="1" applyProtection="1">
      <protection locked="0" hidden="1"/>
    </xf>
    <xf numFmtId="0" fontId="16" fillId="0" borderId="0" xfId="1" applyFont="1" applyBorder="1" applyAlignment="1" applyProtection="1">
      <protection locked="0" hidden="1"/>
    </xf>
    <xf numFmtId="49" fontId="12" fillId="0" borderId="4" xfId="1" applyNumberFormat="1" applyFont="1" applyFill="1" applyBorder="1" applyAlignment="1" applyProtection="1">
      <alignment horizontal="center"/>
      <protection locked="0" hidden="1"/>
    </xf>
    <xf numFmtId="49" fontId="17" fillId="0" borderId="0" xfId="1" applyNumberFormat="1" applyFont="1" applyFill="1" applyBorder="1" applyAlignment="1" applyProtection="1">
      <alignment horizontal="center"/>
      <protection locked="0" hidden="1"/>
    </xf>
    <xf numFmtId="0" fontId="22" fillId="0" borderId="0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0" fillId="0" borderId="0" xfId="1" applyFont="1" applyBorder="1" applyProtection="1">
      <protection locked="0" hidden="1"/>
    </xf>
    <xf numFmtId="0" fontId="12" fillId="0" borderId="4" xfId="1" applyFont="1" applyBorder="1" applyAlignment="1" applyProtection="1">
      <alignment horizontal="center"/>
      <protection locked="0" hidden="1"/>
    </xf>
    <xf numFmtId="0" fontId="17" fillId="0" borderId="4" xfId="1" applyFont="1" applyBorder="1" applyAlignment="1" applyProtection="1">
      <alignment horizontal="center"/>
      <protection locked="0" hidden="1"/>
    </xf>
    <xf numFmtId="0" fontId="6" fillId="0" borderId="4" xfId="1" applyFont="1" applyFill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/>
      <protection locked="0" hidden="1"/>
    </xf>
    <xf numFmtId="0" fontId="6" fillId="0" borderId="11" xfId="1" applyFont="1" applyBorder="1" applyAlignment="1" applyProtection="1">
      <alignment horizontal="center" vertical="center" wrapText="1"/>
      <protection locked="0" hidden="1"/>
    </xf>
    <xf numFmtId="0" fontId="6" fillId="0" borderId="4" xfId="1" applyFont="1" applyBorder="1" applyAlignment="1" applyProtection="1">
      <alignment horizontal="center" vertical="center" wrapText="1"/>
      <protection locked="0" hidden="1"/>
    </xf>
    <xf numFmtId="0" fontId="6" fillId="0" borderId="12" xfId="1" applyFont="1" applyBorder="1" applyAlignment="1" applyProtection="1">
      <alignment horizontal="center" vertical="center" wrapText="1"/>
      <protection locked="0" hidden="1"/>
    </xf>
    <xf numFmtId="164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1" xfId="1" applyFont="1" applyFill="1" applyBorder="1" applyAlignment="1" applyProtection="1">
      <alignment horizontal="center" vertical="center"/>
      <protection locked="0" hidden="1"/>
    </xf>
    <xf numFmtId="0" fontId="2" fillId="0" borderId="8" xfId="1" applyFont="1" applyBorder="1" applyAlignment="1" applyProtection="1">
      <alignment horizontal="center" vertical="center"/>
      <protection locked="0" hidden="1"/>
    </xf>
    <xf numFmtId="2" fontId="2" fillId="3" borderId="7" xfId="1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10" xfId="1" applyFont="1" applyFill="1" applyBorder="1" applyAlignment="1" applyProtection="1">
      <alignment horizontal="center" vertical="center" wrapText="1"/>
      <protection locked="0" hidden="1"/>
    </xf>
    <xf numFmtId="0" fontId="2" fillId="0" borderId="5" xfId="1" applyFont="1" applyFill="1" applyBorder="1" applyAlignment="1" applyProtection="1">
      <alignment horizontal="center" vertical="center"/>
      <protection locked="0" hidden="1"/>
    </xf>
    <xf numFmtId="0" fontId="2" fillId="3" borderId="6" xfId="1" applyFont="1" applyFill="1" applyBorder="1" applyAlignment="1" applyProtection="1">
      <alignment horizontal="left" vertical="center" wrapText="1"/>
      <protection locked="0" hidden="1"/>
    </xf>
    <xf numFmtId="0" fontId="2" fillId="3" borderId="7" xfId="1" applyFont="1" applyFill="1" applyBorder="1" applyAlignment="1" applyProtection="1">
      <alignment horizontal="left" vertical="center" wrapText="1"/>
      <protection locked="0" hidden="1"/>
    </xf>
    <xf numFmtId="0" fontId="2" fillId="3" borderId="9" xfId="1" applyFont="1" applyFill="1" applyBorder="1" applyAlignment="1" applyProtection="1">
      <alignment horizontal="left" vertical="center" wrapText="1"/>
      <protection locked="0" hidden="1"/>
    </xf>
    <xf numFmtId="0" fontId="2" fillId="3" borderId="10" xfId="1" applyFont="1" applyFill="1" applyBorder="1" applyAlignment="1" applyProtection="1">
      <alignment horizontal="left" vertical="center" wrapText="1"/>
      <protection locked="0" hidden="1"/>
    </xf>
    <xf numFmtId="0" fontId="8" fillId="3" borderId="6" xfId="1" applyFont="1" applyFill="1" applyBorder="1" applyAlignment="1" applyProtection="1">
      <alignment horizontal="center" vertical="center" wrapText="1"/>
      <protection locked="0" hidden="1"/>
    </xf>
    <xf numFmtId="0" fontId="8" fillId="3" borderId="7" xfId="1" applyFont="1" applyFill="1" applyBorder="1" applyAlignment="1" applyProtection="1">
      <alignment horizontal="center" vertical="center" wrapText="1"/>
      <protection locked="0" hidden="1"/>
    </xf>
    <xf numFmtId="0" fontId="8" fillId="3" borderId="9" xfId="1" applyFont="1" applyFill="1" applyBorder="1" applyAlignment="1" applyProtection="1">
      <alignment horizontal="center" vertical="center" wrapText="1"/>
      <protection locked="0" hidden="1"/>
    </xf>
    <xf numFmtId="0" fontId="8" fillId="3" borderId="10" xfId="1" applyFont="1" applyFill="1" applyBorder="1" applyAlignment="1" applyProtection="1">
      <alignment horizontal="center" vertical="center" wrapText="1"/>
      <protection locked="0" hidden="1"/>
    </xf>
    <xf numFmtId="0" fontId="2" fillId="0" borderId="1" xfId="1" applyFont="1" applyBorder="1" applyAlignment="1" applyProtection="1">
      <alignment horizontal="center"/>
      <protection locked="0" hidden="1"/>
    </xf>
    <xf numFmtId="0" fontId="2" fillId="0" borderId="2" xfId="1" applyFont="1" applyBorder="1" applyAlignment="1" applyProtection="1">
      <alignment horizontal="center"/>
      <protection locked="0" hidden="1"/>
    </xf>
    <xf numFmtId="0" fontId="4" fillId="0" borderId="2" xfId="1" applyFont="1" applyBorder="1" applyAlignment="1" applyProtection="1">
      <alignment horizontal="center" vertical="top" wrapText="1"/>
      <protection locked="0" hidden="1"/>
    </xf>
    <xf numFmtId="0" fontId="2" fillId="0" borderId="2" xfId="1" applyFont="1" applyBorder="1" applyAlignment="1" applyProtection="1">
      <alignment horizontal="center" vertical="top" wrapText="1"/>
      <protection locked="0" hidden="1"/>
    </xf>
    <xf numFmtId="0" fontId="2" fillId="0" borderId="3" xfId="1" applyFont="1" applyBorder="1" applyAlignment="1" applyProtection="1">
      <alignment horizontal="center" vertical="top" wrapText="1"/>
      <protection locked="0" hidden="1"/>
    </xf>
    <xf numFmtId="0" fontId="5" fillId="2" borderId="0" xfId="1" applyFont="1" applyFill="1" applyAlignment="1" applyProtection="1">
      <alignment horizontal="center" wrapText="1"/>
      <protection locked="0" hidden="1"/>
    </xf>
    <xf numFmtId="0" fontId="6" fillId="0" borderId="4" xfId="1" applyFont="1" applyBorder="1" applyAlignment="1" applyProtection="1">
      <alignment horizontal="left"/>
      <protection locked="0" hidden="1"/>
    </xf>
    <xf numFmtId="0" fontId="1" fillId="0" borderId="4" xfId="1" applyBorder="1" applyAlignment="1" applyProtection="1">
      <protection locked="0" hidden="1"/>
    </xf>
    <xf numFmtId="49" fontId="7" fillId="3" borderId="4" xfId="1" applyNumberFormat="1" applyFont="1" applyFill="1" applyBorder="1" applyAlignment="1" applyProtection="1">
      <alignment horizontal="left"/>
      <protection locked="0" hidden="1"/>
    </xf>
    <xf numFmtId="0" fontId="17" fillId="2" borderId="0" xfId="1" applyFont="1" applyFill="1" applyAlignment="1" applyProtection="1">
      <alignment horizontal="center"/>
      <protection locked="0" hidden="1"/>
    </xf>
    <xf numFmtId="49" fontId="9" fillId="2" borderId="0" xfId="0" applyNumberFormat="1" applyFont="1" applyFill="1" applyBorder="1" applyAlignment="1" applyProtection="1">
      <alignment horizontal="left" vertical="top"/>
      <protection locked="0" hidden="1"/>
    </xf>
    <xf numFmtId="0" fontId="2" fillId="0" borderId="4" xfId="1" applyFont="1" applyBorder="1" applyAlignment="1" applyProtection="1">
      <protection locked="0" hidden="1"/>
    </xf>
    <xf numFmtId="0" fontId="6" fillId="0" borderId="12" xfId="1" applyFont="1" applyBorder="1" applyAlignment="1" applyProtection="1">
      <alignment horizontal="center" vertical="center" wrapText="1"/>
      <protection locked="0" hidden="1"/>
    </xf>
    <xf numFmtId="0" fontId="6" fillId="0" borderId="11" xfId="1" applyFont="1" applyBorder="1" applyAlignment="1" applyProtection="1">
      <alignment horizontal="center" vertical="center" wrapText="1"/>
      <protection locked="0" hidden="1"/>
    </xf>
    <xf numFmtId="0" fontId="12" fillId="0" borderId="12" xfId="1" applyFont="1" applyBorder="1" applyAlignment="1" applyProtection="1">
      <alignment horizontal="center"/>
      <protection locked="0" hidden="1"/>
    </xf>
    <xf numFmtId="0" fontId="12" fillId="0" borderId="13" xfId="1" applyFont="1" applyBorder="1" applyAlignment="1" applyProtection="1">
      <alignment horizontal="center"/>
      <protection locked="0" hidden="1"/>
    </xf>
    <xf numFmtId="0" fontId="12" fillId="0" borderId="11" xfId="1" applyFont="1" applyBorder="1" applyAlignment="1" applyProtection="1">
      <alignment horizontal="center"/>
      <protection locked="0" hidden="1"/>
    </xf>
    <xf numFmtId="49" fontId="12" fillId="0" borderId="12" xfId="1" applyNumberFormat="1" applyFont="1" applyFill="1" applyBorder="1" applyAlignment="1" applyProtection="1">
      <alignment horizontal="center"/>
      <protection locked="0" hidden="1"/>
    </xf>
    <xf numFmtId="49" fontId="12" fillId="0" borderId="11" xfId="1" applyNumberFormat="1" applyFont="1" applyFill="1" applyBorder="1" applyAlignment="1" applyProtection="1">
      <alignment horizontal="center"/>
      <protection locked="0" hidden="1"/>
    </xf>
    <xf numFmtId="0" fontId="0" fillId="0" borderId="4" xfId="0" applyFont="1" applyBorder="1" applyProtection="1">
      <protection locked="0" hidden="1"/>
    </xf>
    <xf numFmtId="0" fontId="15" fillId="0" borderId="4" xfId="0" applyFont="1" applyFill="1" applyBorder="1" applyAlignment="1" applyProtection="1">
      <alignment vertical="top" wrapText="1"/>
      <protection locked="0" hidden="1"/>
    </xf>
    <xf numFmtId="0" fontId="15" fillId="0" borderId="4" xfId="0" applyFont="1" applyFill="1" applyBorder="1" applyAlignment="1" applyProtection="1">
      <alignment vertical="center" wrapText="1"/>
      <protection locked="0" hidden="1"/>
    </xf>
    <xf numFmtId="169" fontId="2" fillId="2" borderId="4" xfId="0" applyNumberFormat="1" applyFont="1" applyFill="1" applyBorder="1" applyAlignment="1" applyProtection="1">
      <alignment horizontal="center" vertical="center"/>
      <protection hidden="1"/>
    </xf>
    <xf numFmtId="10" fontId="2" fillId="2" borderId="4" xfId="0" applyNumberFormat="1" applyFont="1" applyFill="1" applyBorder="1" applyAlignment="1" applyProtection="1">
      <alignment horizontal="center" vertical="center"/>
      <protection hidden="1"/>
    </xf>
    <xf numFmtId="10" fontId="16" fillId="0" borderId="0" xfId="1" applyNumberFormat="1" applyFont="1" applyFill="1" applyBorder="1" applyAlignment="1" applyProtection="1">
      <alignment horizontal="center"/>
      <protection hidden="1"/>
    </xf>
    <xf numFmtId="2" fontId="24" fillId="0" borderId="0" xfId="0" applyNumberFormat="1" applyFont="1" applyFill="1" applyBorder="1" applyAlignment="1" applyProtection="1">
      <alignment horizontal="center" vertical="center"/>
      <protection hidden="1"/>
    </xf>
    <xf numFmtId="169" fontId="16" fillId="2" borderId="4" xfId="0" applyNumberFormat="1" applyFont="1" applyFill="1" applyBorder="1" applyAlignment="1" applyProtection="1">
      <alignment horizontal="center" vertical="center"/>
      <protection hidden="1"/>
    </xf>
    <xf numFmtId="10" fontId="16" fillId="2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protection hidden="1"/>
    </xf>
    <xf numFmtId="0" fontId="1" fillId="0" borderId="0" xfId="1" applyBorder="1" applyAlignment="1" applyProtection="1">
      <protection hidden="1"/>
    </xf>
    <xf numFmtId="49" fontId="7" fillId="0" borderId="0" xfId="1" applyNumberFormat="1" applyFont="1" applyFill="1" applyBorder="1" applyAlignment="1" applyProtection="1">
      <alignment horizontal="left"/>
      <protection hidden="1"/>
    </xf>
    <xf numFmtId="0" fontId="2" fillId="2" borderId="0" xfId="1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Font="1" applyBorder="1" applyProtection="1">
      <protection hidden="1"/>
    </xf>
    <xf numFmtId="0" fontId="10" fillId="2" borderId="0" xfId="0" applyFont="1" applyFill="1" applyBorder="1" applyAlignment="1" applyProtection="1">
      <alignment horizontal="right" vertical="center"/>
      <protection hidden="1"/>
    </xf>
    <xf numFmtId="168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2" fillId="2" borderId="8" xfId="0" applyFont="1" applyFill="1" applyBorder="1" applyAlignment="1" applyProtection="1">
      <protection hidden="1"/>
    </xf>
    <xf numFmtId="0" fontId="12" fillId="2" borderId="8" xfId="0" applyFont="1" applyFill="1" applyBorder="1" applyAlignment="1" applyProtection="1">
      <alignment horizontal="center"/>
      <protection hidden="1"/>
    </xf>
    <xf numFmtId="0" fontId="12" fillId="2" borderId="8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protection hidden="1"/>
    </xf>
    <xf numFmtId="0" fontId="12" fillId="2" borderId="4" xfId="0" applyFont="1" applyFill="1" applyBorder="1" applyAlignment="1" applyProtection="1">
      <alignment horizontal="left"/>
      <protection hidden="1"/>
    </xf>
    <xf numFmtId="168" fontId="2" fillId="2" borderId="4" xfId="0" applyNumberFormat="1" applyFont="1" applyFill="1" applyBorder="1" applyAlignment="1" applyProtection="1">
      <alignment horizontal="center"/>
      <protection hidden="1"/>
    </xf>
    <xf numFmtId="168" fontId="2" fillId="2" borderId="0" xfId="0" applyNumberFormat="1" applyFont="1" applyFill="1" applyBorder="1" applyAlignment="1" applyProtection="1">
      <alignment horizontal="center"/>
      <protection hidden="1"/>
    </xf>
    <xf numFmtId="0" fontId="12" fillId="2" borderId="5" xfId="0" applyFont="1" applyFill="1" applyBorder="1" applyAlignment="1" applyProtection="1">
      <alignment horizontal="center"/>
      <protection hidden="1"/>
    </xf>
    <xf numFmtId="168" fontId="2" fillId="2" borderId="5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168" fontId="12" fillId="2" borderId="0" xfId="0" applyNumberFormat="1" applyFont="1" applyFill="1" applyBorder="1" applyAlignment="1" applyProtection="1">
      <alignment horizontal="center"/>
      <protection hidden="1"/>
    </xf>
    <xf numFmtId="0" fontId="5" fillId="2" borderId="0" xfId="1" applyFont="1" applyFill="1" applyProtection="1">
      <protection hidden="1"/>
    </xf>
    <xf numFmtId="0" fontId="1" fillId="0" borderId="0" xfId="1" applyProtection="1">
      <protection hidden="1"/>
    </xf>
    <xf numFmtId="10" fontId="2" fillId="0" borderId="4" xfId="0" applyNumberFormat="1" applyFont="1" applyFill="1" applyBorder="1" applyAlignment="1" applyProtection="1">
      <alignment horizontal="center"/>
      <protection hidden="1"/>
    </xf>
    <xf numFmtId="10" fontId="14" fillId="0" borderId="5" xfId="2" applyNumberFormat="1" applyFont="1" applyFill="1" applyBorder="1" applyAlignment="1" applyProtection="1">
      <alignment horizontal="center" vertical="center"/>
      <protection hidden="1"/>
    </xf>
    <xf numFmtId="2" fontId="4" fillId="0" borderId="4" xfId="1" applyNumberFormat="1" applyFont="1" applyFill="1" applyBorder="1" applyAlignment="1" applyProtection="1">
      <alignment horizontal="center" vertical="center"/>
      <protection hidden="1"/>
    </xf>
    <xf numFmtId="167" fontId="14" fillId="0" borderId="5" xfId="2" applyNumberFormat="1" applyFont="1" applyFill="1" applyBorder="1" applyAlignment="1" applyProtection="1">
      <alignment horizontal="center" vertical="center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166" fontId="2" fillId="0" borderId="5" xfId="1" applyNumberFormat="1" applyFont="1" applyBorder="1" applyAlignment="1" applyProtection="1">
      <alignment horizontal="center" vertical="center"/>
      <protection hidden="1"/>
    </xf>
    <xf numFmtId="165" fontId="2" fillId="0" borderId="5" xfId="1" applyNumberFormat="1" applyFont="1" applyBorder="1" applyAlignment="1" applyProtection="1">
      <alignment horizontal="center" vertical="center"/>
      <protection hidden="1"/>
    </xf>
    <xf numFmtId="10" fontId="14" fillId="0" borderId="8" xfId="2" applyNumberFormat="1" applyFont="1" applyFill="1" applyBorder="1" applyAlignment="1" applyProtection="1">
      <alignment horizontal="center" vertical="center"/>
      <protection hidden="1"/>
    </xf>
    <xf numFmtId="167" fontId="14" fillId="0" borderId="8" xfId="2" applyNumberFormat="1" applyFont="1" applyFill="1" applyBorder="1" applyAlignment="1" applyProtection="1">
      <alignment horizontal="center" vertical="center"/>
      <protection hidden="1"/>
    </xf>
    <xf numFmtId="0" fontId="2" fillId="0" borderId="8" xfId="1" applyFont="1" applyBorder="1" applyAlignment="1" applyProtection="1">
      <alignment horizontal="center" vertical="center"/>
      <protection hidden="1"/>
    </xf>
    <xf numFmtId="165" fontId="2" fillId="0" borderId="8" xfId="1" applyNumberFormat="1" applyFont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2926391382406"/>
          <c:y val="7.9843859943039039E-2"/>
          <c:w val="0.83658293162187758"/>
          <c:h val="0.79411358686547173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</c:spPr>
          </c:marker>
          <c:xVal>
            <c:numRef>
              <c:f>'Мультискрин-Меламин'!$B$15:$B$19</c:f>
              <c:numCache>
                <c:formatCode>0.000</c:formatCode>
                <c:ptCount val="5"/>
                <c:pt idx="0">
                  <c:v>0.5</c:v>
                </c:pt>
                <c:pt idx="1">
                  <c:v>1.5</c:v>
                </c:pt>
                <c:pt idx="2">
                  <c:v>4.5</c:v>
                </c:pt>
                <c:pt idx="3">
                  <c:v>13.5</c:v>
                </c:pt>
                <c:pt idx="4">
                  <c:v>40.5</c:v>
                </c:pt>
              </c:numCache>
            </c:numRef>
          </c:xVal>
          <c:yVal>
            <c:numRef>
              <c:f>'Мультискрин-Меламин'!$F$15:$F$19</c:f>
              <c:numCache>
                <c:formatCode>0.0%</c:formatCode>
                <c:ptCount val="5"/>
                <c:pt idx="0">
                  <c:v>0.86144578313253017</c:v>
                </c:pt>
                <c:pt idx="1">
                  <c:v>0.71084337349397586</c:v>
                </c:pt>
                <c:pt idx="2">
                  <c:v>0.51506024096385539</c:v>
                </c:pt>
                <c:pt idx="3">
                  <c:v>0.25903614457831325</c:v>
                </c:pt>
                <c:pt idx="4">
                  <c:v>0.10933734939759036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547072"/>
        <c:axId val="168549760"/>
      </c:scatterChart>
      <c:valAx>
        <c:axId val="168547072"/>
        <c:scaling>
          <c:logBase val="10"/>
          <c:orientation val="minMax"/>
          <c:max val="50"/>
          <c:min val="0.4"/>
        </c:scaling>
        <c:delete val="0"/>
        <c:axPos val="b"/>
        <c:majorGridlines/>
        <c:min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68549760"/>
        <c:crosses val="autoZero"/>
        <c:crossBetween val="midCat"/>
        <c:dispUnits>
          <c:builtInUnit val="hundreds"/>
        </c:dispUnits>
      </c:valAx>
      <c:valAx>
        <c:axId val="168549760"/>
        <c:scaling>
          <c:orientation val="minMax"/>
          <c:max val="1"/>
        </c:scaling>
        <c:delete val="0"/>
        <c:axPos val="l"/>
        <c:majorGridlines/>
        <c:min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68547072"/>
        <c:crossesAt val="1.0000000000000002E-2"/>
        <c:crossBetween val="midCat"/>
        <c:majorUnit val="0.2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219075</xdr:rowOff>
    </xdr:from>
    <xdr:to>
      <xdr:col>3</xdr:col>
      <xdr:colOff>257175</xdr:colOff>
      <xdr:row>0</xdr:row>
      <xdr:rowOff>219075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19075"/>
          <a:ext cx="2200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38100</xdr:rowOff>
    </xdr:from>
    <xdr:to>
      <xdr:col>1</xdr:col>
      <xdr:colOff>457200</xdr:colOff>
      <xdr:row>0</xdr:row>
      <xdr:rowOff>666750</xdr:rowOff>
    </xdr:to>
    <xdr:pic>
      <xdr:nvPicPr>
        <xdr:cNvPr id="6" name="Рисунок 23" descr="Лого КП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762000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420461</xdr:colOff>
      <xdr:row>0</xdr:row>
      <xdr:rowOff>225880</xdr:rowOff>
    </xdr:from>
    <xdr:to>
      <xdr:col>4</xdr:col>
      <xdr:colOff>134711</xdr:colOff>
      <xdr:row>0</xdr:row>
      <xdr:rowOff>521155</xdr:rowOff>
    </xdr:to>
    <xdr:pic>
      <xdr:nvPicPr>
        <xdr:cNvPr id="7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211" y="225880"/>
          <a:ext cx="2204357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610961</xdr:colOff>
      <xdr:row>3</xdr:row>
      <xdr:rowOff>285749</xdr:rowOff>
    </xdr:from>
    <xdr:to>
      <xdr:col>13</xdr:col>
      <xdr:colOff>1392011</xdr:colOff>
      <xdr:row>21</xdr:row>
      <xdr:rowOff>95250</xdr:rowOff>
    </xdr:to>
    <xdr:graphicFrame macro="">
      <xdr:nvGraphicFramePr>
        <xdr:cNvPr id="5" name="Диаграмма 4" title="dd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0.07181</cdr:x>
      <cdr:y>0.01357</cdr:y>
    </cdr:from>
    <cdr:to>
      <cdr:x>0.15978</cdr:x>
      <cdr:y>0.08597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0" y="57150"/>
          <a:ext cx="466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0.0018</cdr:x>
      <cdr:y>0.00679</cdr:y>
    </cdr:from>
    <cdr:to>
      <cdr:x>0.11849</cdr:x>
      <cdr:y>0.0724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" y="28575"/>
          <a:ext cx="6191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Bi/B0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0.07181</cdr:x>
      <cdr:y>0.01357</cdr:y>
    </cdr:from>
    <cdr:to>
      <cdr:x>0.15978</cdr:x>
      <cdr:y>0.08597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81000" y="57150"/>
          <a:ext cx="466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0.0018</cdr:x>
      <cdr:y>0.00679</cdr:y>
    </cdr:from>
    <cdr:to>
      <cdr:x>0.11849</cdr:x>
      <cdr:y>0.0724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9525" y="28575"/>
          <a:ext cx="6191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Bi/B0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0.07181</cdr:x>
      <cdr:y>0.01357</cdr:y>
    </cdr:from>
    <cdr:to>
      <cdr:x>0.15978</cdr:x>
      <cdr:y>0.08597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1000" y="57150"/>
          <a:ext cx="466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0.0018</cdr:x>
      <cdr:y>0.00679</cdr:y>
    </cdr:from>
    <cdr:to>
      <cdr:x>0.11849</cdr:x>
      <cdr:y>0.0724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9525" y="28575"/>
          <a:ext cx="6191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Bi/B0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0.86535</cdr:x>
      <cdr:y>0.93191</cdr:y>
    </cdr:from>
    <cdr:to>
      <cdr:x>0.98564</cdr:x>
      <cdr:y>0.99574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591050" y="4171950"/>
          <a:ext cx="6381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Arial" panose="020B0604020202020204" pitchFamily="34" charset="0"/>
              <a:cs typeface="Arial" panose="020B0604020202020204" pitchFamily="34" charset="0"/>
            </a:rPr>
            <a:t>мкг/л</a:t>
          </a:r>
        </a:p>
      </cdr:txBody>
    </cdr:sp>
  </cdr:relSizeAnchor>
  <cdr:relSizeAnchor xmlns:cdr="http://schemas.openxmlformats.org/drawingml/2006/chartDrawing">
    <cdr:from>
      <cdr:x>0.07181</cdr:x>
      <cdr:y>0.01357</cdr:y>
    </cdr:from>
    <cdr:to>
      <cdr:x>0.15978</cdr:x>
      <cdr:y>0.08597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1000" y="57150"/>
          <a:ext cx="466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0.0018</cdr:x>
      <cdr:y>0.00679</cdr:y>
    </cdr:from>
    <cdr:to>
      <cdr:x>0.11849</cdr:x>
      <cdr:y>0.0724</cdr:y>
    </cdr:to>
    <cdr:sp macro="" textlink="">
      <cdr:nvSpPr>
        <cdr:cNvPr id="10" name="TextBox 2"/>
        <cdr:cNvSpPr txBox="1"/>
      </cdr:nvSpPr>
      <cdr:spPr>
        <a:xfrm xmlns:a="http://schemas.openxmlformats.org/drawingml/2006/main">
          <a:off x="9525" y="28575"/>
          <a:ext cx="6191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Bi/B0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60;&#1040;-&#1061;&#1083;&#1086;&#1088;&#1072;&#1084;&#1092;&#1077;&#1085;&#1080;&#1082;&#1086;&#1083;%20&#1050;&#1086;&#1085;&#1090;&#1088;&#1086;&#1083;&#1100;%20&#1082;&#1072;&#1095;&#1077;&#1089;&#1090;&#107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холостой пробой"/>
      <sheetName val="Хлорамфеникол"/>
      <sheetName val="Worksheet"/>
      <sheetName val="Лист1"/>
    </sheetNames>
    <sheetDataSet>
      <sheetData sheetId="0">
        <row r="61">
          <cell r="H61">
            <v>10</v>
          </cell>
        </row>
      </sheetData>
      <sheetData sheetId="1">
        <row r="5">
          <cell r="Q5" t="str">
            <v>нннн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abSelected="1" zoomScaleNormal="100" workbookViewId="0">
      <pane ySplit="1" topLeftCell="A99" activePane="bottomLeft" state="frozen"/>
      <selection pane="bottomLeft" activeCell="D59" sqref="D59:E60"/>
    </sheetView>
  </sheetViews>
  <sheetFormatPr defaultRowHeight="15"/>
  <cols>
    <col min="1" max="1" width="4.28515625" style="12" customWidth="1"/>
    <col min="2" max="2" width="9.140625" style="12"/>
    <col min="3" max="3" width="14.42578125" style="12" customWidth="1"/>
    <col min="4" max="4" width="13.7109375" style="12" customWidth="1"/>
    <col min="5" max="5" width="13.5703125" style="12" customWidth="1"/>
    <col min="6" max="6" width="15.42578125" style="12" customWidth="1"/>
    <col min="7" max="7" width="10.85546875" style="12" customWidth="1"/>
    <col min="8" max="8" width="13.7109375" style="12" customWidth="1"/>
    <col min="9" max="9" width="11.42578125" style="12" customWidth="1"/>
    <col min="10" max="10" width="12" style="12" customWidth="1"/>
    <col min="11" max="11" width="11.28515625" style="12" customWidth="1"/>
    <col min="12" max="12" width="15.7109375" style="12" customWidth="1"/>
    <col min="13" max="13" width="51.42578125" style="12" customWidth="1"/>
    <col min="14" max="14" width="21.5703125" style="12" customWidth="1"/>
    <col min="15" max="15" width="32.140625" style="12" customWidth="1"/>
    <col min="16" max="16" width="30.140625" style="12" customWidth="1"/>
    <col min="17" max="17" width="6.85546875" style="12" customWidth="1"/>
    <col min="18" max="18" width="29.28515625" style="13" customWidth="1"/>
    <col min="19" max="19" width="24.28515625" style="13" customWidth="1"/>
    <col min="20" max="16384" width="9.140625" style="12"/>
  </cols>
  <sheetData>
    <row r="1" spans="1:22" ht="65.25" customHeight="1" thickBot="1">
      <c r="A1" s="56"/>
      <c r="B1" s="57"/>
      <c r="C1" s="57"/>
      <c r="D1" s="57"/>
      <c r="E1" s="58" t="s">
        <v>45</v>
      </c>
      <c r="F1" s="59"/>
      <c r="G1" s="59"/>
      <c r="H1" s="59"/>
      <c r="I1" s="60"/>
      <c r="J1" s="10"/>
      <c r="K1" s="10"/>
      <c r="L1" s="11"/>
    </row>
    <row r="2" spans="1:2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22" ht="15.75">
      <c r="A3" s="65" t="s">
        <v>40</v>
      </c>
      <c r="B3" s="65"/>
      <c r="C3" s="65"/>
      <c r="D3" s="65"/>
      <c r="E3" s="65"/>
      <c r="F3" s="65"/>
      <c r="G3" s="65"/>
      <c r="H3" s="65"/>
      <c r="I3" s="65"/>
      <c r="J3" s="11"/>
      <c r="K3" s="11"/>
      <c r="L3" s="11"/>
    </row>
    <row r="4" spans="1:22" s="16" customFormat="1" ht="21" customHeight="1">
      <c r="A4" s="61" t="s">
        <v>41</v>
      </c>
      <c r="B4" s="61"/>
      <c r="C4" s="61"/>
      <c r="D4" s="61"/>
      <c r="E4" s="61"/>
      <c r="F4" s="61"/>
      <c r="G4" s="61"/>
      <c r="H4" s="61"/>
      <c r="I4" s="61"/>
      <c r="J4" s="14"/>
      <c r="K4" s="14"/>
      <c r="L4" s="11"/>
      <c r="M4" s="15"/>
      <c r="N4" s="66"/>
      <c r="O4" s="66"/>
      <c r="P4" s="66"/>
      <c r="R4" s="17"/>
      <c r="S4" s="17"/>
    </row>
    <row r="5" spans="1:22" ht="15.75">
      <c r="A5" s="61"/>
      <c r="B5" s="61"/>
      <c r="C5" s="61"/>
      <c r="D5" s="61"/>
      <c r="E5" s="61"/>
      <c r="F5" s="61"/>
      <c r="G5" s="61"/>
      <c r="H5" s="61"/>
      <c r="I5" s="61"/>
      <c r="J5" s="14"/>
      <c r="K5" s="14"/>
      <c r="L5" s="11"/>
      <c r="P5" s="13"/>
      <c r="Q5" s="13"/>
      <c r="R5" s="75" t="s">
        <v>12</v>
      </c>
      <c r="S5" s="75"/>
      <c r="T5" s="13"/>
      <c r="V5" s="19"/>
    </row>
    <row r="6" spans="1:22" ht="23.25" customHeight="1">
      <c r="A6" s="20" t="s">
        <v>0</v>
      </c>
      <c r="B6" s="11"/>
      <c r="C6" s="21"/>
      <c r="D6" s="21"/>
      <c r="E6" s="21"/>
      <c r="F6" s="21"/>
      <c r="G6" s="21"/>
      <c r="H6" s="21"/>
      <c r="I6" s="21"/>
      <c r="K6" s="21"/>
      <c r="L6" s="22"/>
      <c r="P6" s="13"/>
      <c r="Q6" s="13"/>
      <c r="R6" s="76" t="s">
        <v>42</v>
      </c>
      <c r="S6" s="75">
        <v>1</v>
      </c>
      <c r="T6" s="13"/>
      <c r="V6" s="19"/>
    </row>
    <row r="7" spans="1:22" ht="19.5" customHeight="1">
      <c r="A7" s="62" t="s">
        <v>1</v>
      </c>
      <c r="B7" s="63"/>
      <c r="C7" s="64"/>
      <c r="D7" s="64"/>
      <c r="E7" s="64"/>
      <c r="F7" s="64"/>
      <c r="G7" s="64"/>
      <c r="H7" s="64"/>
      <c r="I7" s="64"/>
      <c r="J7" s="23"/>
      <c r="K7" s="23"/>
      <c r="L7" s="11"/>
      <c r="P7" s="13"/>
      <c r="Q7" s="13"/>
      <c r="R7" s="77" t="s">
        <v>43</v>
      </c>
      <c r="S7" s="75">
        <v>10</v>
      </c>
      <c r="T7" s="13"/>
      <c r="V7" s="19"/>
    </row>
    <row r="8" spans="1:22">
      <c r="A8" s="62" t="s">
        <v>2</v>
      </c>
      <c r="B8" s="63"/>
      <c r="C8" s="64"/>
      <c r="D8" s="64"/>
      <c r="E8" s="64"/>
      <c r="F8" s="64"/>
      <c r="G8" s="64"/>
      <c r="H8" s="64"/>
      <c r="I8" s="64"/>
      <c r="J8" s="23"/>
      <c r="K8" s="23"/>
      <c r="L8" s="11"/>
      <c r="P8" s="13"/>
      <c r="Q8" s="13"/>
      <c r="R8" s="75" t="s">
        <v>44</v>
      </c>
      <c r="S8" s="75">
        <v>5</v>
      </c>
      <c r="T8" s="13"/>
      <c r="V8" s="19"/>
    </row>
    <row r="9" spans="1:22">
      <c r="A9" s="62" t="s">
        <v>3</v>
      </c>
      <c r="B9" s="63"/>
      <c r="C9" s="64"/>
      <c r="D9" s="64"/>
      <c r="E9" s="64"/>
      <c r="F9" s="64"/>
      <c r="G9" s="64"/>
      <c r="H9" s="64"/>
      <c r="I9" s="64"/>
      <c r="J9" s="24"/>
      <c r="K9" s="23"/>
      <c r="L9" s="11"/>
      <c r="P9" s="13"/>
      <c r="Q9" s="13"/>
      <c r="R9" s="18"/>
      <c r="S9" s="18"/>
      <c r="T9" s="13"/>
      <c r="V9" s="19"/>
    </row>
    <row r="10" spans="1:22" ht="15" customHeight="1">
      <c r="A10" s="67"/>
      <c r="B10" s="63"/>
      <c r="C10" s="64"/>
      <c r="D10" s="64"/>
      <c r="E10" s="64"/>
      <c r="F10" s="64"/>
      <c r="G10" s="64"/>
      <c r="H10" s="64"/>
      <c r="I10" s="64"/>
      <c r="J10" s="23"/>
      <c r="K10" s="23"/>
      <c r="L10" s="11"/>
      <c r="P10" s="13"/>
      <c r="Q10" s="13"/>
      <c r="R10" s="18"/>
      <c r="S10" s="18"/>
      <c r="T10" s="13"/>
      <c r="V10" s="19"/>
    </row>
    <row r="11" spans="1:22" ht="19.5" customHeight="1">
      <c r="A11" s="25"/>
      <c r="B11" s="26"/>
      <c r="C11" s="23"/>
      <c r="D11" s="23"/>
      <c r="E11" s="23"/>
      <c r="F11" s="23"/>
      <c r="G11" s="23"/>
      <c r="H11" s="23"/>
      <c r="I11" s="23"/>
      <c r="J11" s="23"/>
      <c r="K11" s="23"/>
      <c r="L11" s="11"/>
      <c r="P11" s="13"/>
      <c r="Q11" s="13"/>
      <c r="R11" s="18"/>
      <c r="S11" s="18"/>
      <c r="T11" s="13"/>
      <c r="V11" s="19"/>
    </row>
    <row r="12" spans="1:22" ht="19.5" customHeight="1">
      <c r="A12" s="27" t="s">
        <v>23</v>
      </c>
      <c r="B12" s="28"/>
      <c r="C12" s="28"/>
      <c r="D12" s="28"/>
      <c r="E12" s="28"/>
      <c r="F12" s="28"/>
      <c r="G12" s="28"/>
      <c r="H12" s="28"/>
      <c r="I12" s="28"/>
      <c r="J12" s="23"/>
      <c r="K12" s="23"/>
      <c r="L12" s="11"/>
      <c r="P12" s="13"/>
      <c r="Q12" s="13"/>
      <c r="R12" s="18"/>
      <c r="S12" s="18"/>
      <c r="T12" s="13"/>
      <c r="V12" s="19"/>
    </row>
    <row r="13" spans="1:22" ht="19.5" customHeight="1">
      <c r="A13" s="70" t="s">
        <v>13</v>
      </c>
      <c r="B13" s="71"/>
      <c r="C13" s="72"/>
      <c r="D13" s="73" t="s">
        <v>14</v>
      </c>
      <c r="E13" s="74"/>
      <c r="F13" s="29" t="s">
        <v>15</v>
      </c>
      <c r="G13" s="29" t="s">
        <v>16</v>
      </c>
      <c r="H13" s="30"/>
      <c r="I13" s="31" t="s">
        <v>38</v>
      </c>
      <c r="J13" s="23"/>
      <c r="K13" s="23"/>
      <c r="P13" s="13"/>
      <c r="Q13" s="13"/>
      <c r="R13" s="32"/>
      <c r="S13" s="33"/>
      <c r="T13" s="13"/>
      <c r="V13" s="19"/>
    </row>
    <row r="14" spans="1:22" ht="19.5" customHeight="1">
      <c r="A14" s="34" t="s">
        <v>17</v>
      </c>
      <c r="B14" s="6">
        <v>0</v>
      </c>
      <c r="C14" s="9" t="s">
        <v>37</v>
      </c>
      <c r="D14" s="2">
        <v>1.66</v>
      </c>
      <c r="E14" s="2">
        <v>1.66</v>
      </c>
      <c r="F14" s="78">
        <f>IF(OR(D14="",E14=""),"",AVERAGE(D14:E14)/AVERAGE($D$14:$E$14))</f>
        <v>1</v>
      </c>
      <c r="G14" s="79" t="str">
        <f t="shared" ref="G14:G19" si="0">IF(OR(D14="",E14=""),"",IF(D14=E14,"0,00%",STDEV(D14:E14)/AVERAGE(D14:E14)))</f>
        <v>0,00%</v>
      </c>
      <c r="H14" s="80"/>
      <c r="I14" s="81"/>
      <c r="J14" s="23"/>
      <c r="K14" s="23"/>
      <c r="P14" s="13"/>
      <c r="Q14" s="13"/>
      <c r="R14" s="32"/>
      <c r="S14" s="18"/>
      <c r="T14" s="13"/>
      <c r="V14" s="19"/>
    </row>
    <row r="15" spans="1:22" ht="19.5" customHeight="1">
      <c r="A15" s="35" t="s">
        <v>18</v>
      </c>
      <c r="B15" s="7">
        <v>0.5</v>
      </c>
      <c r="C15" s="9" t="s">
        <v>37</v>
      </c>
      <c r="D15" s="5">
        <v>1.43</v>
      </c>
      <c r="E15" s="5">
        <v>1.43</v>
      </c>
      <c r="F15" s="82">
        <f t="shared" ref="F15:F19" si="1">IF(OR(D15="",E15=""),"",AVERAGE(D15:E15)/AVERAGE($D$14:$E$14))</f>
        <v>0.86144578313253017</v>
      </c>
      <c r="G15" s="83" t="str">
        <f t="shared" si="0"/>
        <v>0,00%</v>
      </c>
      <c r="H15" s="80"/>
      <c r="I15" s="81">
        <f>LN(B15)</f>
        <v>-0.69314718055994529</v>
      </c>
      <c r="J15" s="23"/>
      <c r="K15" s="23"/>
      <c r="P15" s="13"/>
      <c r="Q15" s="13"/>
      <c r="R15" s="32"/>
      <c r="S15" s="18"/>
      <c r="T15" s="13"/>
    </row>
    <row r="16" spans="1:22" ht="19.5" customHeight="1">
      <c r="A16" s="35" t="s">
        <v>19</v>
      </c>
      <c r="B16" s="7">
        <v>1.5</v>
      </c>
      <c r="C16" s="9" t="s">
        <v>37</v>
      </c>
      <c r="D16" s="3">
        <v>1.1499999999999999</v>
      </c>
      <c r="E16" s="3">
        <v>1.21</v>
      </c>
      <c r="F16" s="82">
        <f t="shared" si="1"/>
        <v>0.71084337349397586</v>
      </c>
      <c r="G16" s="83">
        <f t="shared" si="0"/>
        <v>3.5954582094231261E-2</v>
      </c>
      <c r="H16" s="80"/>
      <c r="I16" s="81">
        <f>LN(B16)</f>
        <v>0.40546510810816438</v>
      </c>
      <c r="J16" s="23"/>
      <c r="K16" s="23"/>
      <c r="P16" s="13"/>
      <c r="Q16" s="13"/>
      <c r="R16" s="18"/>
      <c r="S16" s="18"/>
      <c r="T16" s="13"/>
    </row>
    <row r="17" spans="1:19" ht="19.5" customHeight="1">
      <c r="A17" s="35" t="s">
        <v>20</v>
      </c>
      <c r="B17" s="8">
        <v>4.5</v>
      </c>
      <c r="C17" s="9" t="s">
        <v>37</v>
      </c>
      <c r="D17" s="4">
        <v>0.86</v>
      </c>
      <c r="E17" s="4">
        <v>0.85</v>
      </c>
      <c r="F17" s="82">
        <f>IF(OR(D17="",E17=""),"",AVERAGE(D17:E17)/AVERAGE($D$14:$E$14))</f>
        <v>0.51506024096385539</v>
      </c>
      <c r="G17" s="83">
        <f t="shared" si="0"/>
        <v>8.2702547507198607E-3</v>
      </c>
      <c r="H17" s="80"/>
      <c r="I17" s="81">
        <f>LN(B17)</f>
        <v>1.5040773967762742</v>
      </c>
      <c r="J17" s="23"/>
      <c r="K17" s="23"/>
      <c r="R17" s="18"/>
      <c r="S17" s="18"/>
    </row>
    <row r="18" spans="1:19" ht="19.5" customHeight="1">
      <c r="A18" s="35" t="s">
        <v>21</v>
      </c>
      <c r="B18" s="8">
        <v>13.5</v>
      </c>
      <c r="C18" s="9" t="s">
        <v>37</v>
      </c>
      <c r="D18" s="4">
        <v>0.41</v>
      </c>
      <c r="E18" s="4">
        <v>0.45</v>
      </c>
      <c r="F18" s="82">
        <f t="shared" si="1"/>
        <v>0.25903614457831325</v>
      </c>
      <c r="G18" s="83">
        <f t="shared" si="0"/>
        <v>6.5777374994097498E-2</v>
      </c>
      <c r="H18" s="80"/>
      <c r="I18" s="81">
        <f>LN(B18)</f>
        <v>2.6026896854443837</v>
      </c>
      <c r="J18" s="23"/>
      <c r="K18" s="23"/>
      <c r="R18" s="18"/>
      <c r="S18" s="18"/>
    </row>
    <row r="19" spans="1:19" ht="19.5" customHeight="1">
      <c r="A19" s="35" t="s">
        <v>22</v>
      </c>
      <c r="B19" s="8">
        <v>40.5</v>
      </c>
      <c r="C19" s="9" t="s">
        <v>37</v>
      </c>
      <c r="D19" s="4">
        <v>0.185</v>
      </c>
      <c r="E19" s="4">
        <v>0.17799999999999999</v>
      </c>
      <c r="F19" s="82">
        <f t="shared" si="1"/>
        <v>0.10933734939759036</v>
      </c>
      <c r="G19" s="83">
        <f t="shared" si="0"/>
        <v>2.7271335913530783E-2</v>
      </c>
      <c r="H19" s="80"/>
      <c r="I19" s="81">
        <f>LN(B19)</f>
        <v>3.7013019741124933</v>
      </c>
      <c r="J19" s="23"/>
      <c r="K19" s="23"/>
      <c r="R19" s="18"/>
      <c r="S19" s="18"/>
    </row>
    <row r="20" spans="1:19" s="88" customFormat="1" ht="19.5" customHeight="1">
      <c r="A20" s="84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7"/>
      <c r="R20" s="89"/>
      <c r="S20" s="89"/>
    </row>
    <row r="21" spans="1:19" s="88" customFormat="1" ht="19.5" customHeight="1">
      <c r="E21" s="90" t="s">
        <v>35</v>
      </c>
      <c r="F21" s="91">
        <f>IF(AND(0.5&lt;=F15,0.5&gt;F16),$F$25,IF(AND(0.5&lt;=F16,0.5&gt;F17),$F$26,IF(AND(0.5&lt;F17,0.5&gt;F18),$F$27,"не определено")))</f>
        <v>4.8004115270978049</v>
      </c>
      <c r="J21" s="86"/>
      <c r="K21" s="86"/>
      <c r="L21" s="87"/>
      <c r="R21" s="89"/>
      <c r="S21" s="89"/>
    </row>
    <row r="22" spans="1:19" s="88" customFormat="1" ht="27" customHeight="1">
      <c r="B22" s="92"/>
      <c r="C22" s="92"/>
      <c r="D22" s="92"/>
      <c r="E22" s="90"/>
      <c r="F22" s="91"/>
      <c r="J22" s="86"/>
      <c r="K22" s="86"/>
      <c r="L22" s="87"/>
      <c r="R22" s="89"/>
      <c r="S22" s="89"/>
    </row>
    <row r="23" spans="1:19" s="88" customFormat="1" ht="47.25" hidden="1" customHeight="1">
      <c r="B23" s="93"/>
      <c r="C23" s="94" t="s">
        <v>24</v>
      </c>
      <c r="D23" s="95" t="s">
        <v>25</v>
      </c>
      <c r="E23" s="95" t="s">
        <v>26</v>
      </c>
      <c r="F23" s="95" t="s">
        <v>34</v>
      </c>
      <c r="G23" s="96"/>
      <c r="I23" s="96"/>
      <c r="J23" s="86"/>
      <c r="K23" s="86"/>
      <c r="L23" s="87"/>
      <c r="R23" s="89"/>
      <c r="S23" s="89"/>
    </row>
    <row r="24" spans="1:19" s="88" customFormat="1" ht="30" hidden="1" customHeight="1">
      <c r="B24" s="97" t="s">
        <v>27</v>
      </c>
      <c r="C24" s="98">
        <f>SLOPE(F15:F18,I15:I18)</f>
        <v>-0.18232201376712251</v>
      </c>
      <c r="D24" s="98">
        <f>INTERCEPT(F15:F18,I15:I18)</f>
        <v>0.76067220297439175</v>
      </c>
      <c r="E24" s="98">
        <f>SQRT(-CORREL(F15:F18,I15:I18))</f>
        <v>0.99655317062122051</v>
      </c>
      <c r="F24" s="98">
        <f>EXP((0.5-D24)/C24)</f>
        <v>4.1775928682834262</v>
      </c>
      <c r="G24" s="99"/>
      <c r="I24" s="99"/>
      <c r="J24" s="86"/>
      <c r="K24" s="86"/>
      <c r="L24" s="87"/>
      <c r="R24" s="89"/>
      <c r="S24" s="89"/>
    </row>
    <row r="25" spans="1:19" s="88" customFormat="1" ht="39.75" hidden="1" customHeight="1">
      <c r="B25" s="100" t="s">
        <v>28</v>
      </c>
      <c r="C25" s="101">
        <f>SLOPE(F15:F16,I15:I16)</f>
        <v>-0.13708422087753586</v>
      </c>
      <c r="D25" s="101">
        <f>INTERCEPT(F15:F16,I15:I16)</f>
        <v>0.76642624193200937</v>
      </c>
      <c r="E25" s="101">
        <f>CORREL(F15:F16,I15:I16)</f>
        <v>-1</v>
      </c>
      <c r="F25" s="101">
        <f>EXP((0.5-D25)/C25)</f>
        <v>6.9833050826191059</v>
      </c>
      <c r="G25" s="99"/>
      <c r="I25" s="99"/>
      <c r="J25" s="86"/>
      <c r="K25" s="86"/>
      <c r="L25" s="87"/>
      <c r="R25" s="89"/>
      <c r="S25" s="89"/>
    </row>
    <row r="26" spans="1:19" s="88" customFormat="1" ht="23.25" hidden="1" customHeight="1">
      <c r="B26" s="102" t="s">
        <v>29</v>
      </c>
      <c r="C26" s="99">
        <f>SLOPE(F16:F17,I16:I17)</f>
        <v>-0.17820948714079649</v>
      </c>
      <c r="D26" s="99">
        <f>INTERCEPT(F16:F17,I16:I17)</f>
        <v>0.78310110246341946</v>
      </c>
      <c r="E26" s="99">
        <f>CORREL(F16:F17,I16:I17)</f>
        <v>-1</v>
      </c>
      <c r="F26" s="99">
        <f>EXP((0.5-D26)/C26)</f>
        <v>4.8968200955849239</v>
      </c>
      <c r="G26" s="99"/>
      <c r="I26" s="99"/>
      <c r="J26" s="86"/>
      <c r="K26" s="86"/>
      <c r="L26" s="87"/>
      <c r="R26" s="89"/>
      <c r="S26" s="89"/>
    </row>
    <row r="27" spans="1:19" s="88" customFormat="1" ht="0.75" customHeight="1">
      <c r="B27" s="103" t="s">
        <v>30</v>
      </c>
      <c r="C27" s="99">
        <f>SLOPE(F17:F18,I17:I18)</f>
        <v>-0.23304317549181081</v>
      </c>
      <c r="D27" s="99">
        <f>INTERCEPT(F17:F18,I17:I18)</f>
        <v>0.86557521369405466</v>
      </c>
      <c r="E27" s="99">
        <f>CORREL(F17:F18,I17:I18)</f>
        <v>-1</v>
      </c>
      <c r="F27" s="99">
        <f>EXP((0.5-D27)/C27)</f>
        <v>4.8004115270978049</v>
      </c>
      <c r="G27" s="99"/>
      <c r="I27" s="99"/>
      <c r="J27" s="86"/>
      <c r="K27" s="86"/>
      <c r="L27" s="87"/>
      <c r="R27" s="89"/>
      <c r="S27" s="89"/>
    </row>
    <row r="28" spans="1:19" s="88" customFormat="1" ht="28.5" hidden="1" customHeight="1">
      <c r="A28" s="84"/>
      <c r="B28" s="103" t="s">
        <v>31</v>
      </c>
      <c r="C28" s="99">
        <f>SLOPE(F18:F19,I18:I19)</f>
        <v>-0.13626171555227057</v>
      </c>
      <c r="D28" s="99">
        <f>INTERCEPT(F18:F19,I18:I19)</f>
        <v>0.61368310616716437</v>
      </c>
      <c r="E28" s="99">
        <f>CORREL(F18:F19,I18:I19)</f>
        <v>-1.0000000000000002</v>
      </c>
      <c r="F28" s="99">
        <f>EXP((0.5-D28)/C28)</f>
        <v>2.3032005141855363</v>
      </c>
      <c r="G28" s="99"/>
      <c r="I28" s="99"/>
      <c r="J28" s="86"/>
      <c r="K28" s="86"/>
      <c r="L28" s="87"/>
      <c r="R28" s="89"/>
      <c r="S28" s="89"/>
    </row>
    <row r="29" spans="1:19" s="105" customFormat="1" ht="15.75">
      <c r="A29" s="104" t="s">
        <v>36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1:19" ht="56.25" customHeight="1">
      <c r="A30" s="36" t="s">
        <v>4</v>
      </c>
      <c r="B30" s="68" t="s">
        <v>5</v>
      </c>
      <c r="C30" s="69"/>
      <c r="D30" s="68" t="s">
        <v>11</v>
      </c>
      <c r="E30" s="69"/>
      <c r="F30" s="37" t="s">
        <v>32</v>
      </c>
      <c r="G30" s="38" t="s">
        <v>33</v>
      </c>
      <c r="H30" s="37" t="s">
        <v>16</v>
      </c>
      <c r="I30" s="39" t="s">
        <v>7</v>
      </c>
      <c r="J30" s="40" t="s">
        <v>6</v>
      </c>
      <c r="K30" s="41" t="s">
        <v>8</v>
      </c>
      <c r="L30" s="40" t="s">
        <v>9</v>
      </c>
      <c r="M30" s="42" t="s">
        <v>46</v>
      </c>
      <c r="N30" s="43" t="s">
        <v>10</v>
      </c>
    </row>
    <row r="31" spans="1:19">
      <c r="A31" s="47">
        <v>1</v>
      </c>
      <c r="B31" s="48" t="s">
        <v>39</v>
      </c>
      <c r="C31" s="49"/>
      <c r="D31" s="52" t="s">
        <v>44</v>
      </c>
      <c r="E31" s="53"/>
      <c r="F31" s="1">
        <v>1.21</v>
      </c>
      <c r="G31" s="106">
        <f t="shared" ref="G31:G62" si="2">IF(F31="","",IF((F31/AVERAGE($D$14:$E$14))=0,"",F31/AVERAGE($D$14:$E$14)))</f>
        <v>0.72891566265060237</v>
      </c>
      <c r="H31" s="107">
        <f>IF(OR(F31="",F32=""),"",STDEV(F31:F32)/AVERAGE(F31:F32))</f>
        <v>5.8198088986547176E-3</v>
      </c>
      <c r="I31" s="108">
        <f>IF(G31="","",IF(G31&gt;$F$16,EXP((G31-$D$25)/$C$25),IF(G31&gt;$F$17,EXP((G31-$D$26)/$C$26),IF(G31&gt;$F$18,EXP((G31-$D$27)/$C$27),EXP((G31-$D$28)/$C$28)))))</f>
        <v>1.3147304103455351</v>
      </c>
      <c r="J31" s="109">
        <f>IF(D31="Молоко",1,IF(D31="Сухое молоко",10,IF(D31="Йогурт",5,)))</f>
        <v>5</v>
      </c>
      <c r="K31" s="110">
        <f>(I31/1000)*J31</f>
        <v>6.5736520517276752E-3</v>
      </c>
      <c r="L31" s="111">
        <f>AVERAGE(K31:K32)</f>
        <v>6.4323417967089621E-3</v>
      </c>
      <c r="M31" s="112" t="str">
        <f>IF(L31&lt;=1,"Соответствует","Не соответствует")</f>
        <v>Соответствует</v>
      </c>
      <c r="N31" s="45"/>
    </row>
    <row r="32" spans="1:19">
      <c r="A32" s="44"/>
      <c r="B32" s="50"/>
      <c r="C32" s="51"/>
      <c r="D32" s="54"/>
      <c r="E32" s="55"/>
      <c r="F32" s="1">
        <v>1.22</v>
      </c>
      <c r="G32" s="106">
        <f t="shared" si="2"/>
        <v>0.73493975903614461</v>
      </c>
      <c r="H32" s="113"/>
      <c r="I32" s="108">
        <f>IF(G32="","",IF(G32&gt;$F$16,EXP((G32-$D$25)/$C$25),IF(G32&gt;$F$17,EXP((G32-$D$26)/$C$26),IF(G32&gt;$F$18,EXP((G32-$D$27)/$C$27),EXP((G32-$D$28)/$C$28)))))</f>
        <v>1.2582063083380497</v>
      </c>
      <c r="J32" s="114"/>
      <c r="K32" s="110">
        <f>(I32/1000)*J31</f>
        <v>6.291031541690249E-3</v>
      </c>
      <c r="L32" s="115"/>
      <c r="M32" s="116"/>
      <c r="N32" s="46"/>
    </row>
    <row r="33" spans="1:14" ht="15" customHeight="1">
      <c r="A33" s="47">
        <v>2</v>
      </c>
      <c r="B33" s="48"/>
      <c r="C33" s="49"/>
      <c r="D33" s="52" t="s">
        <v>43</v>
      </c>
      <c r="E33" s="53"/>
      <c r="F33" s="1">
        <v>1.61</v>
      </c>
      <c r="G33" s="106">
        <f t="shared" si="2"/>
        <v>0.96987951807228923</v>
      </c>
      <c r="H33" s="107">
        <f>IF(OR(F33="",F34=""),"",STDEV(F33:F34)/AVERAGE(F33:F34))</f>
        <v>0</v>
      </c>
      <c r="I33" s="108">
        <f t="shared" ref="I33:I96" si="3">IF(G33="","",IF(G33&gt;$F$16,EXP((G33-$D$25)/$C$25),IF(G33&gt;$F$17,EXP((G33-$D$26)/$C$26),IF(G33&gt;$F$18,EXP((G33-$D$27)/$C$27),EXP((G33-$D$28)/$C$28)))))</f>
        <v>0.22669539646518272</v>
      </c>
      <c r="J33" s="109">
        <f t="shared" ref="J33:J64" si="4">IF(D33="Молоко",1,IF(D33="Сухое молоко",10,IF(D33="Йогурт",5,)))</f>
        <v>10</v>
      </c>
      <c r="K33" s="110">
        <f>(I33/1000)*J33</f>
        <v>2.2669539646518271E-3</v>
      </c>
      <c r="L33" s="111">
        <f>AVERAGE(K33:K34)</f>
        <v>2.2669539646518271E-3</v>
      </c>
      <c r="M33" s="112" t="str">
        <f t="shared" ref="M33" si="5">IF(L33&lt;=1,"Соответствует","Не соответствует")</f>
        <v>Соответствует</v>
      </c>
      <c r="N33" s="45"/>
    </row>
    <row r="34" spans="1:14">
      <c r="A34" s="44"/>
      <c r="B34" s="50"/>
      <c r="C34" s="51"/>
      <c r="D34" s="54"/>
      <c r="E34" s="55"/>
      <c r="F34" s="1">
        <v>1.61</v>
      </c>
      <c r="G34" s="106">
        <f t="shared" si="2"/>
        <v>0.96987951807228923</v>
      </c>
      <c r="H34" s="113"/>
      <c r="I34" s="108">
        <f t="shared" si="3"/>
        <v>0.22669539646518272</v>
      </c>
      <c r="J34" s="114"/>
      <c r="K34" s="110">
        <f>(I34/1000)*J33</f>
        <v>2.2669539646518271E-3</v>
      </c>
      <c r="L34" s="115"/>
      <c r="M34" s="116"/>
      <c r="N34" s="46"/>
    </row>
    <row r="35" spans="1:14">
      <c r="A35" s="47">
        <v>3</v>
      </c>
      <c r="B35" s="48"/>
      <c r="C35" s="49"/>
      <c r="D35" s="52" t="s">
        <v>44</v>
      </c>
      <c r="E35" s="53"/>
      <c r="F35" s="1">
        <v>0.21</v>
      </c>
      <c r="G35" s="106">
        <f t="shared" si="2"/>
        <v>0.12650602409638553</v>
      </c>
      <c r="H35" s="107" t="str">
        <f>IF(OR(F35="",F36=""),"",STDEV(F35:F36)/AVERAGE(F35:F36))</f>
        <v/>
      </c>
      <c r="I35" s="108">
        <f t="shared" si="3"/>
        <v>35.705480288232671</v>
      </c>
      <c r="J35" s="109">
        <f t="shared" ref="J35:J66" si="6">IF(D35="Молоко",1,IF(D35="Сухое молоко",10,IF(D35="Йогурт",5,)))</f>
        <v>5</v>
      </c>
      <c r="K35" s="110">
        <f>(I35/1000)*J35</f>
        <v>0.17852740144116336</v>
      </c>
      <c r="L35" s="111" t="e">
        <f>AVERAGE(K35:K36)</f>
        <v>#VALUE!</v>
      </c>
      <c r="M35" s="112" t="e">
        <f t="shared" ref="M35" si="7">IF(L35&lt;=1,"Соответствует","Не соответствует")</f>
        <v>#VALUE!</v>
      </c>
      <c r="N35" s="45"/>
    </row>
    <row r="36" spans="1:14">
      <c r="A36" s="44"/>
      <c r="B36" s="50"/>
      <c r="C36" s="51"/>
      <c r="D36" s="54"/>
      <c r="E36" s="55"/>
      <c r="F36" s="1"/>
      <c r="G36" s="106" t="str">
        <f t="shared" si="2"/>
        <v/>
      </c>
      <c r="H36" s="113"/>
      <c r="I36" s="108" t="str">
        <f t="shared" si="3"/>
        <v/>
      </c>
      <c r="J36" s="114"/>
      <c r="K36" s="110" t="e">
        <f>(I36/1000)*J35</f>
        <v>#VALUE!</v>
      </c>
      <c r="L36" s="115"/>
      <c r="M36" s="116"/>
      <c r="N36" s="46"/>
    </row>
    <row r="37" spans="1:14">
      <c r="A37" s="47">
        <v>4</v>
      </c>
      <c r="B37" s="48"/>
      <c r="C37" s="49"/>
      <c r="D37" s="52" t="s">
        <v>44</v>
      </c>
      <c r="E37" s="53"/>
      <c r="F37" s="1">
        <v>0.61</v>
      </c>
      <c r="G37" s="106">
        <f t="shared" si="2"/>
        <v>0.36746987951807231</v>
      </c>
      <c r="H37" s="107">
        <f>IF(OR(F37="",F38=""),"",STDEV(F37:F38)/AVERAGE(F37:F38))</f>
        <v>0</v>
      </c>
      <c r="I37" s="108">
        <f t="shared" si="3"/>
        <v>8.4773259930417062</v>
      </c>
      <c r="J37" s="109">
        <f t="shared" ref="J37:J68" si="8">IF(D37="Молоко",1,IF(D37="Сухое молоко",10,IF(D37="Йогурт",5,)))</f>
        <v>5</v>
      </c>
      <c r="K37" s="110">
        <f>(I37/1000)*J37</f>
        <v>4.2386629965208533E-2</v>
      </c>
      <c r="L37" s="111">
        <f>AVERAGE(K37:K38)</f>
        <v>4.2386629965208533E-2</v>
      </c>
      <c r="M37" s="112" t="str">
        <f t="shared" ref="M37" si="9">IF(L37&lt;=1,"Соответствует","Не соответствует")</f>
        <v>Соответствует</v>
      </c>
      <c r="N37" s="45"/>
    </row>
    <row r="38" spans="1:14">
      <c r="A38" s="44"/>
      <c r="B38" s="50"/>
      <c r="C38" s="51"/>
      <c r="D38" s="54"/>
      <c r="E38" s="55"/>
      <c r="F38" s="1">
        <v>0.61</v>
      </c>
      <c r="G38" s="106">
        <f t="shared" si="2"/>
        <v>0.36746987951807231</v>
      </c>
      <c r="H38" s="113"/>
      <c r="I38" s="108">
        <f t="shared" si="3"/>
        <v>8.4773259930417062</v>
      </c>
      <c r="J38" s="114"/>
      <c r="K38" s="110">
        <f>(I38/1000)*J37</f>
        <v>4.2386629965208533E-2</v>
      </c>
      <c r="L38" s="115"/>
      <c r="M38" s="116"/>
      <c r="N38" s="46"/>
    </row>
    <row r="39" spans="1:14" ht="15" customHeight="1">
      <c r="A39" s="47">
        <v>5</v>
      </c>
      <c r="B39" s="48"/>
      <c r="C39" s="49"/>
      <c r="D39" s="52" t="s">
        <v>44</v>
      </c>
      <c r="E39" s="53"/>
      <c r="F39" s="1">
        <v>0.61</v>
      </c>
      <c r="G39" s="106">
        <f t="shared" si="2"/>
        <v>0.36746987951807231</v>
      </c>
      <c r="H39" s="107">
        <f>IF(OR(F39="",F40=""),"",STDEV(F39:F40)/AVERAGE(F39:F40))</f>
        <v>0</v>
      </c>
      <c r="I39" s="108">
        <f t="shared" si="3"/>
        <v>8.4773259930417062</v>
      </c>
      <c r="J39" s="109">
        <f t="shared" ref="J39:J70" si="10">IF(D39="Молоко",1,IF(D39="Сухое молоко",10,IF(D39="Йогурт",5,)))</f>
        <v>5</v>
      </c>
      <c r="K39" s="110">
        <f>(I39/1000)*J39</f>
        <v>4.2386629965208533E-2</v>
      </c>
      <c r="L39" s="111">
        <f>AVERAGE(K39:K40)</f>
        <v>4.2386629965208533E-2</v>
      </c>
      <c r="M39" s="112" t="str">
        <f t="shared" ref="M39" si="11">IF(L39&lt;=1,"Соответствует","Не соответствует")</f>
        <v>Соответствует</v>
      </c>
      <c r="N39" s="45"/>
    </row>
    <row r="40" spans="1:14">
      <c r="A40" s="44"/>
      <c r="B40" s="50"/>
      <c r="C40" s="51"/>
      <c r="D40" s="54"/>
      <c r="E40" s="55"/>
      <c r="F40" s="1">
        <v>0.61</v>
      </c>
      <c r="G40" s="106">
        <f t="shared" si="2"/>
        <v>0.36746987951807231</v>
      </c>
      <c r="H40" s="113"/>
      <c r="I40" s="108">
        <f t="shared" si="3"/>
        <v>8.4773259930417062</v>
      </c>
      <c r="J40" s="114"/>
      <c r="K40" s="110">
        <f>(I40/1000)*J39</f>
        <v>4.2386629965208533E-2</v>
      </c>
      <c r="L40" s="115"/>
      <c r="M40" s="116"/>
      <c r="N40" s="46"/>
    </row>
    <row r="41" spans="1:14" ht="15" customHeight="1">
      <c r="A41" s="47">
        <v>6</v>
      </c>
      <c r="B41" s="48"/>
      <c r="C41" s="49"/>
      <c r="D41" s="52" t="s">
        <v>44</v>
      </c>
      <c r="E41" s="53"/>
      <c r="F41" s="1">
        <v>0.61</v>
      </c>
      <c r="G41" s="106">
        <f t="shared" si="2"/>
        <v>0.36746987951807231</v>
      </c>
      <c r="H41" s="107">
        <f>IF(OR(F41="",F42=""),"",STDEV(F41:F42)/AVERAGE(F41:F42))</f>
        <v>0</v>
      </c>
      <c r="I41" s="108">
        <f t="shared" si="3"/>
        <v>8.4773259930417062</v>
      </c>
      <c r="J41" s="109">
        <f t="shared" ref="J41:J72" si="12">IF(D41="Молоко",1,IF(D41="Сухое молоко",10,IF(D41="Йогурт",5,)))</f>
        <v>5</v>
      </c>
      <c r="K41" s="110">
        <f>(I41/1000)*J41</f>
        <v>4.2386629965208533E-2</v>
      </c>
      <c r="L41" s="111">
        <f>AVERAGE(K41:K42)</f>
        <v>4.2386629965208533E-2</v>
      </c>
      <c r="M41" s="112" t="str">
        <f t="shared" ref="M41" si="13">IF(L41&lt;=1,"Соответствует","Не соответствует")</f>
        <v>Соответствует</v>
      </c>
      <c r="N41" s="45"/>
    </row>
    <row r="42" spans="1:14">
      <c r="A42" s="44"/>
      <c r="B42" s="50"/>
      <c r="C42" s="51"/>
      <c r="D42" s="54"/>
      <c r="E42" s="55"/>
      <c r="F42" s="1">
        <v>0.61</v>
      </c>
      <c r="G42" s="106">
        <f t="shared" si="2"/>
        <v>0.36746987951807231</v>
      </c>
      <c r="H42" s="113"/>
      <c r="I42" s="108">
        <f t="shared" si="3"/>
        <v>8.4773259930417062</v>
      </c>
      <c r="J42" s="114"/>
      <c r="K42" s="110">
        <f>(I42/1000)*J41</f>
        <v>4.2386629965208533E-2</v>
      </c>
      <c r="L42" s="115"/>
      <c r="M42" s="116"/>
      <c r="N42" s="46"/>
    </row>
    <row r="43" spans="1:14">
      <c r="A43" s="47">
        <v>7</v>
      </c>
      <c r="B43" s="48"/>
      <c r="C43" s="49"/>
      <c r="D43" s="52" t="s">
        <v>44</v>
      </c>
      <c r="E43" s="53"/>
      <c r="F43" s="1">
        <v>0.61</v>
      </c>
      <c r="G43" s="106">
        <f t="shared" si="2"/>
        <v>0.36746987951807231</v>
      </c>
      <c r="H43" s="107">
        <f>IF(OR(F43="",F44=""),"",STDEV(F43:F44)/AVERAGE(F43:F44))</f>
        <v>0</v>
      </c>
      <c r="I43" s="108">
        <f t="shared" si="3"/>
        <v>8.4773259930417062</v>
      </c>
      <c r="J43" s="109">
        <f t="shared" ref="J43:J74" si="14">IF(D43="Молоко",1,IF(D43="Сухое молоко",10,IF(D43="Йогурт",5,)))</f>
        <v>5</v>
      </c>
      <c r="K43" s="110">
        <f>(I43/1000)*J43</f>
        <v>4.2386629965208533E-2</v>
      </c>
      <c r="L43" s="111">
        <f>AVERAGE(K43:K44)</f>
        <v>4.2386629965208533E-2</v>
      </c>
      <c r="M43" s="112" t="str">
        <f t="shared" ref="M43" si="15">IF(L43&lt;=1,"Соответствует","Не соответствует")</f>
        <v>Соответствует</v>
      </c>
      <c r="N43" s="45"/>
    </row>
    <row r="44" spans="1:14">
      <c r="A44" s="44"/>
      <c r="B44" s="50"/>
      <c r="C44" s="51"/>
      <c r="D44" s="54"/>
      <c r="E44" s="55"/>
      <c r="F44" s="1">
        <v>0.61</v>
      </c>
      <c r="G44" s="106">
        <f t="shared" si="2"/>
        <v>0.36746987951807231</v>
      </c>
      <c r="H44" s="113"/>
      <c r="I44" s="108">
        <f t="shared" si="3"/>
        <v>8.4773259930417062</v>
      </c>
      <c r="J44" s="114"/>
      <c r="K44" s="110">
        <f>(I44/1000)*J43</f>
        <v>4.2386629965208533E-2</v>
      </c>
      <c r="L44" s="115"/>
      <c r="M44" s="116"/>
      <c r="N44" s="46"/>
    </row>
    <row r="45" spans="1:14" ht="15" customHeight="1">
      <c r="A45" s="47">
        <v>8</v>
      </c>
      <c r="B45" s="48"/>
      <c r="C45" s="49"/>
      <c r="D45" s="52" t="s">
        <v>44</v>
      </c>
      <c r="E45" s="53"/>
      <c r="F45" s="1">
        <v>0.61</v>
      </c>
      <c r="G45" s="106">
        <f t="shared" si="2"/>
        <v>0.36746987951807231</v>
      </c>
      <c r="H45" s="107">
        <f>IF(OR(F45="",F46=""),"",STDEV(F45:F46)/AVERAGE(F45:F46))</f>
        <v>0</v>
      </c>
      <c r="I45" s="108">
        <f t="shared" si="3"/>
        <v>8.4773259930417062</v>
      </c>
      <c r="J45" s="109">
        <f t="shared" ref="J45:J76" si="16">IF(D45="Молоко",1,IF(D45="Сухое молоко",10,IF(D45="Йогурт",5,)))</f>
        <v>5</v>
      </c>
      <c r="K45" s="110">
        <f>(I45/1000)*J45</f>
        <v>4.2386629965208533E-2</v>
      </c>
      <c r="L45" s="111">
        <f>AVERAGE(K45:K46)</f>
        <v>4.2386629965208533E-2</v>
      </c>
      <c r="M45" s="112" t="str">
        <f t="shared" ref="M45" si="17">IF(L45&lt;=1,"Соответствует","Не соответствует")</f>
        <v>Соответствует</v>
      </c>
      <c r="N45" s="45"/>
    </row>
    <row r="46" spans="1:14">
      <c r="A46" s="44"/>
      <c r="B46" s="50"/>
      <c r="C46" s="51"/>
      <c r="D46" s="54"/>
      <c r="E46" s="55"/>
      <c r="F46" s="1">
        <v>0.61</v>
      </c>
      <c r="G46" s="106">
        <f t="shared" si="2"/>
        <v>0.36746987951807231</v>
      </c>
      <c r="H46" s="113"/>
      <c r="I46" s="108">
        <f t="shared" si="3"/>
        <v>8.4773259930417062</v>
      </c>
      <c r="J46" s="114"/>
      <c r="K46" s="110">
        <f>(I46/1000)*J45</f>
        <v>4.2386629965208533E-2</v>
      </c>
      <c r="L46" s="115"/>
      <c r="M46" s="116"/>
      <c r="N46" s="46"/>
    </row>
    <row r="47" spans="1:14" ht="15" customHeight="1">
      <c r="A47" s="47">
        <v>9</v>
      </c>
      <c r="B47" s="48"/>
      <c r="C47" s="49"/>
      <c r="D47" s="52" t="s">
        <v>44</v>
      </c>
      <c r="E47" s="53"/>
      <c r="F47" s="1">
        <v>0.61</v>
      </c>
      <c r="G47" s="106">
        <f t="shared" si="2"/>
        <v>0.36746987951807231</v>
      </c>
      <c r="H47" s="107">
        <f>IF(OR(F47="",F48=""),"",STDEV(F47:F48)/AVERAGE(F47:F48))</f>
        <v>0</v>
      </c>
      <c r="I47" s="108">
        <f t="shared" si="3"/>
        <v>8.4773259930417062</v>
      </c>
      <c r="J47" s="109">
        <f t="shared" ref="J47:J78" si="18">IF(D47="Молоко",1,IF(D47="Сухое молоко",10,IF(D47="Йогурт",5,)))</f>
        <v>5</v>
      </c>
      <c r="K47" s="110">
        <f>(I47/1000)*J47</f>
        <v>4.2386629965208533E-2</v>
      </c>
      <c r="L47" s="111">
        <f>AVERAGE(K47:K48)</f>
        <v>4.2386629965208533E-2</v>
      </c>
      <c r="M47" s="112" t="str">
        <f t="shared" ref="M47" si="19">IF(L47&lt;=1,"Соответствует","Не соответствует")</f>
        <v>Соответствует</v>
      </c>
      <c r="N47" s="45"/>
    </row>
    <row r="48" spans="1:14">
      <c r="A48" s="44"/>
      <c r="B48" s="50"/>
      <c r="C48" s="51"/>
      <c r="D48" s="54"/>
      <c r="E48" s="55"/>
      <c r="F48" s="1">
        <v>0.61</v>
      </c>
      <c r="G48" s="106">
        <f t="shared" si="2"/>
        <v>0.36746987951807231</v>
      </c>
      <c r="H48" s="113"/>
      <c r="I48" s="108">
        <f t="shared" si="3"/>
        <v>8.4773259930417062</v>
      </c>
      <c r="J48" s="114"/>
      <c r="K48" s="110">
        <f>(I48/1000)*J47</f>
        <v>4.2386629965208533E-2</v>
      </c>
      <c r="L48" s="115"/>
      <c r="M48" s="116"/>
      <c r="N48" s="46"/>
    </row>
    <row r="49" spans="1:14" ht="15" customHeight="1">
      <c r="A49" s="47">
        <v>10</v>
      </c>
      <c r="B49" s="48"/>
      <c r="C49" s="49"/>
      <c r="D49" s="52" t="s">
        <v>44</v>
      </c>
      <c r="E49" s="53"/>
      <c r="F49" s="1">
        <v>0.61</v>
      </c>
      <c r="G49" s="106">
        <f t="shared" si="2"/>
        <v>0.36746987951807231</v>
      </c>
      <c r="H49" s="107">
        <f>IF(OR(F49="",F50=""),"",STDEV(F49:F50)/AVERAGE(F49:F50))</f>
        <v>0</v>
      </c>
      <c r="I49" s="108">
        <f t="shared" si="3"/>
        <v>8.4773259930417062</v>
      </c>
      <c r="J49" s="109">
        <f t="shared" ref="J49:J80" si="20">IF(D49="Молоко",1,IF(D49="Сухое молоко",10,IF(D49="Йогурт",5,)))</f>
        <v>5</v>
      </c>
      <c r="K49" s="110">
        <f>(I49/1000)*J49</f>
        <v>4.2386629965208533E-2</v>
      </c>
      <c r="L49" s="111">
        <f>AVERAGE(K49:K50)</f>
        <v>4.2386629965208533E-2</v>
      </c>
      <c r="M49" s="112" t="str">
        <f t="shared" ref="M49" si="21">IF(L49&lt;=1,"Соответствует","Не соответствует")</f>
        <v>Соответствует</v>
      </c>
      <c r="N49" s="45"/>
    </row>
    <row r="50" spans="1:14">
      <c r="A50" s="44"/>
      <c r="B50" s="50"/>
      <c r="C50" s="51"/>
      <c r="D50" s="54"/>
      <c r="E50" s="55"/>
      <c r="F50" s="1">
        <v>0.61</v>
      </c>
      <c r="G50" s="106">
        <f t="shared" si="2"/>
        <v>0.36746987951807231</v>
      </c>
      <c r="H50" s="113"/>
      <c r="I50" s="108">
        <f t="shared" si="3"/>
        <v>8.4773259930417062</v>
      </c>
      <c r="J50" s="114"/>
      <c r="K50" s="110">
        <f>(I50/1000)*J49</f>
        <v>4.2386629965208533E-2</v>
      </c>
      <c r="L50" s="115"/>
      <c r="M50" s="116"/>
      <c r="N50" s="46"/>
    </row>
    <row r="51" spans="1:14" ht="15" customHeight="1">
      <c r="A51" s="47">
        <v>11</v>
      </c>
      <c r="B51" s="48"/>
      <c r="C51" s="49"/>
      <c r="D51" s="52" t="s">
        <v>43</v>
      </c>
      <c r="E51" s="53"/>
      <c r="F51" s="1">
        <v>0.61</v>
      </c>
      <c r="G51" s="106">
        <f t="shared" si="2"/>
        <v>0.36746987951807231</v>
      </c>
      <c r="H51" s="107">
        <f>IF(OR(F51="",F52=""),"",STDEV(F51:F52)/AVERAGE(F51:F52))</f>
        <v>0</v>
      </c>
      <c r="I51" s="108">
        <f t="shared" si="3"/>
        <v>8.4773259930417062</v>
      </c>
      <c r="J51" s="109">
        <f t="shared" ref="J51:J82" si="22">IF(D51="Молоко",1,IF(D51="Сухое молоко",10,IF(D51="Йогурт",5,)))</f>
        <v>10</v>
      </c>
      <c r="K51" s="110">
        <f>(I51/1000)*J51</f>
        <v>8.4773259930417066E-2</v>
      </c>
      <c r="L51" s="111">
        <f>AVERAGE(K51:K52)</f>
        <v>8.4773259930417066E-2</v>
      </c>
      <c r="M51" s="112" t="str">
        <f t="shared" ref="M51" si="23">IF(L51&lt;=1,"Соответствует","Не соответствует")</f>
        <v>Соответствует</v>
      </c>
      <c r="N51" s="45"/>
    </row>
    <row r="52" spans="1:14">
      <c r="A52" s="44"/>
      <c r="B52" s="50"/>
      <c r="C52" s="51"/>
      <c r="D52" s="54"/>
      <c r="E52" s="55"/>
      <c r="F52" s="1">
        <v>0.61</v>
      </c>
      <c r="G52" s="106">
        <f t="shared" si="2"/>
        <v>0.36746987951807231</v>
      </c>
      <c r="H52" s="113"/>
      <c r="I52" s="108">
        <f t="shared" si="3"/>
        <v>8.4773259930417062</v>
      </c>
      <c r="J52" s="114"/>
      <c r="K52" s="110">
        <f>(I52/1000)*J51</f>
        <v>8.4773259930417066E-2</v>
      </c>
      <c r="L52" s="115"/>
      <c r="M52" s="116"/>
      <c r="N52" s="46"/>
    </row>
    <row r="53" spans="1:14" ht="15" customHeight="1">
      <c r="A53" s="47">
        <v>12</v>
      </c>
      <c r="B53" s="48"/>
      <c r="C53" s="49"/>
      <c r="D53" s="52" t="s">
        <v>44</v>
      </c>
      <c r="E53" s="53"/>
      <c r="F53" s="1">
        <v>0.61</v>
      </c>
      <c r="G53" s="106">
        <f t="shared" si="2"/>
        <v>0.36746987951807231</v>
      </c>
      <c r="H53" s="107">
        <f>IF(OR(F53="",F54=""),"",STDEV(F53:F54)/AVERAGE(F53:F54))</f>
        <v>0</v>
      </c>
      <c r="I53" s="108">
        <f t="shared" si="3"/>
        <v>8.4773259930417062</v>
      </c>
      <c r="J53" s="109">
        <f t="shared" ref="J53:J84" si="24">IF(D53="Молоко",1,IF(D53="Сухое молоко",10,IF(D53="Йогурт",5,)))</f>
        <v>5</v>
      </c>
      <c r="K53" s="110">
        <f>(I53/1000)*J53</f>
        <v>4.2386629965208533E-2</v>
      </c>
      <c r="L53" s="111">
        <f>AVERAGE(K53:K54)</f>
        <v>4.2386629965208533E-2</v>
      </c>
      <c r="M53" s="112" t="str">
        <f t="shared" ref="M53" si="25">IF(L53&lt;=1,"Соответствует","Не соответствует")</f>
        <v>Соответствует</v>
      </c>
      <c r="N53" s="45"/>
    </row>
    <row r="54" spans="1:14">
      <c r="A54" s="44"/>
      <c r="B54" s="50"/>
      <c r="C54" s="51"/>
      <c r="D54" s="54"/>
      <c r="E54" s="55"/>
      <c r="F54" s="1">
        <v>0.61</v>
      </c>
      <c r="G54" s="106">
        <f t="shared" si="2"/>
        <v>0.36746987951807231</v>
      </c>
      <c r="H54" s="113"/>
      <c r="I54" s="108">
        <f t="shared" si="3"/>
        <v>8.4773259930417062</v>
      </c>
      <c r="J54" s="114"/>
      <c r="K54" s="110">
        <f>(I54/1000)*J53</f>
        <v>4.2386629965208533E-2</v>
      </c>
      <c r="L54" s="115"/>
      <c r="M54" s="116"/>
      <c r="N54" s="46"/>
    </row>
    <row r="55" spans="1:14">
      <c r="A55" s="47">
        <v>13</v>
      </c>
      <c r="B55" s="48"/>
      <c r="C55" s="49"/>
      <c r="D55" s="52" t="s">
        <v>44</v>
      </c>
      <c r="E55" s="53"/>
      <c r="F55" s="1">
        <v>0.61</v>
      </c>
      <c r="G55" s="106">
        <f t="shared" si="2"/>
        <v>0.36746987951807231</v>
      </c>
      <c r="H55" s="107">
        <f>IF(OR(F55="",F56=""),"",STDEV(F55:F56)/AVERAGE(F55:F56))</f>
        <v>0</v>
      </c>
      <c r="I55" s="108">
        <f t="shared" si="3"/>
        <v>8.4773259930417062</v>
      </c>
      <c r="J55" s="109">
        <f t="shared" ref="J55:J86" si="26">IF(D55="Молоко",1,IF(D55="Сухое молоко",10,IF(D55="Йогурт",5,)))</f>
        <v>5</v>
      </c>
      <c r="K55" s="110">
        <f>(I55/1000)*J55</f>
        <v>4.2386629965208533E-2</v>
      </c>
      <c r="L55" s="111">
        <f>AVERAGE(K55:K56)</f>
        <v>4.2386629965208533E-2</v>
      </c>
      <c r="M55" s="112" t="str">
        <f t="shared" ref="M55" si="27">IF(L55&lt;=1,"Соответствует","Не соответствует")</f>
        <v>Соответствует</v>
      </c>
      <c r="N55" s="45"/>
    </row>
    <row r="56" spans="1:14">
      <c r="A56" s="44"/>
      <c r="B56" s="50"/>
      <c r="C56" s="51"/>
      <c r="D56" s="54"/>
      <c r="E56" s="55"/>
      <c r="F56" s="1">
        <v>0.61</v>
      </c>
      <c r="G56" s="106">
        <f t="shared" si="2"/>
        <v>0.36746987951807231</v>
      </c>
      <c r="H56" s="113"/>
      <c r="I56" s="108">
        <f t="shared" si="3"/>
        <v>8.4773259930417062</v>
      </c>
      <c r="J56" s="114"/>
      <c r="K56" s="110">
        <f>(I56/1000)*J55</f>
        <v>4.2386629965208533E-2</v>
      </c>
      <c r="L56" s="115"/>
      <c r="M56" s="116"/>
      <c r="N56" s="46"/>
    </row>
    <row r="57" spans="1:14" ht="15" customHeight="1">
      <c r="A57" s="47">
        <v>14</v>
      </c>
      <c r="B57" s="48"/>
      <c r="C57" s="49"/>
      <c r="D57" s="52" t="s">
        <v>43</v>
      </c>
      <c r="E57" s="53"/>
      <c r="F57" s="1">
        <v>0.61</v>
      </c>
      <c r="G57" s="106">
        <f t="shared" si="2"/>
        <v>0.36746987951807231</v>
      </c>
      <c r="H57" s="107">
        <f>IF(OR(F57="",F58=""),"",STDEV(F57:F58)/AVERAGE(F57:F58))</f>
        <v>0</v>
      </c>
      <c r="I57" s="108">
        <f t="shared" si="3"/>
        <v>8.4773259930417062</v>
      </c>
      <c r="J57" s="109">
        <f t="shared" ref="J57:J88" si="28">IF(D57="Молоко",1,IF(D57="Сухое молоко",10,IF(D57="Йогурт",5,)))</f>
        <v>10</v>
      </c>
      <c r="K57" s="110">
        <f>(I57/1000)*J57</f>
        <v>8.4773259930417066E-2</v>
      </c>
      <c r="L57" s="111">
        <f>AVERAGE(K57:K58)</f>
        <v>8.4773259930417066E-2</v>
      </c>
      <c r="M57" s="112" t="str">
        <f t="shared" ref="M57" si="29">IF(L57&lt;=1,"Соответствует","Не соответствует")</f>
        <v>Соответствует</v>
      </c>
      <c r="N57" s="45"/>
    </row>
    <row r="58" spans="1:14">
      <c r="A58" s="44"/>
      <c r="B58" s="50"/>
      <c r="C58" s="51"/>
      <c r="D58" s="54"/>
      <c r="E58" s="55"/>
      <c r="F58" s="1">
        <v>0.61</v>
      </c>
      <c r="G58" s="106">
        <f t="shared" si="2"/>
        <v>0.36746987951807231</v>
      </c>
      <c r="H58" s="113"/>
      <c r="I58" s="108">
        <f t="shared" si="3"/>
        <v>8.4773259930417062</v>
      </c>
      <c r="J58" s="114"/>
      <c r="K58" s="110">
        <f>(I58/1000)*J57</f>
        <v>8.4773259930417066E-2</v>
      </c>
      <c r="L58" s="115"/>
      <c r="M58" s="116"/>
      <c r="N58" s="46"/>
    </row>
    <row r="59" spans="1:14">
      <c r="A59" s="47">
        <v>15</v>
      </c>
      <c r="B59" s="48"/>
      <c r="C59" s="49"/>
      <c r="D59" s="52" t="s">
        <v>44</v>
      </c>
      <c r="E59" s="53"/>
      <c r="F59" s="1">
        <v>0.61</v>
      </c>
      <c r="G59" s="106">
        <f t="shared" si="2"/>
        <v>0.36746987951807231</v>
      </c>
      <c r="H59" s="107">
        <f>IF(OR(F59="",F60=""),"",STDEV(F59:F60)/AVERAGE(F59:F60))</f>
        <v>0</v>
      </c>
      <c r="I59" s="108">
        <f t="shared" si="3"/>
        <v>8.4773259930417062</v>
      </c>
      <c r="J59" s="109">
        <f t="shared" ref="J59:J90" si="30">IF(D59="Молоко",1,IF(D59="Сухое молоко",10,IF(D59="Йогурт",5,)))</f>
        <v>5</v>
      </c>
      <c r="K59" s="110">
        <f>(I59/1000)*J59</f>
        <v>4.2386629965208533E-2</v>
      </c>
      <c r="L59" s="111">
        <f>AVERAGE(K59:K60)</f>
        <v>4.2386629965208533E-2</v>
      </c>
      <c r="M59" s="112" t="str">
        <f t="shared" ref="M59" si="31">IF(L59&lt;=1,"Соответствует","Не соответствует")</f>
        <v>Соответствует</v>
      </c>
      <c r="N59" s="45"/>
    </row>
    <row r="60" spans="1:14">
      <c r="A60" s="44"/>
      <c r="B60" s="50"/>
      <c r="C60" s="51"/>
      <c r="D60" s="54"/>
      <c r="E60" s="55"/>
      <c r="F60" s="1">
        <v>0.61</v>
      </c>
      <c r="G60" s="106">
        <f t="shared" si="2"/>
        <v>0.36746987951807231</v>
      </c>
      <c r="H60" s="113"/>
      <c r="I60" s="108">
        <f t="shared" si="3"/>
        <v>8.4773259930417062</v>
      </c>
      <c r="J60" s="114"/>
      <c r="K60" s="110">
        <f>(I60/1000)*J59</f>
        <v>4.2386629965208533E-2</v>
      </c>
      <c r="L60" s="115"/>
      <c r="M60" s="116"/>
      <c r="N60" s="46"/>
    </row>
    <row r="61" spans="1:14">
      <c r="A61" s="47">
        <v>16</v>
      </c>
      <c r="B61" s="48"/>
      <c r="C61" s="49"/>
      <c r="D61" s="52" t="s">
        <v>44</v>
      </c>
      <c r="E61" s="53"/>
      <c r="F61" s="1">
        <v>0.61</v>
      </c>
      <c r="G61" s="106">
        <f t="shared" si="2"/>
        <v>0.36746987951807231</v>
      </c>
      <c r="H61" s="107">
        <f>IF(OR(F61="",F62=""),"",STDEV(F61:F62)/AVERAGE(F61:F62))</f>
        <v>0</v>
      </c>
      <c r="I61" s="108">
        <f t="shared" si="3"/>
        <v>8.4773259930417062</v>
      </c>
      <c r="J61" s="109">
        <f t="shared" ref="J61:J92" si="32">IF(D61="Молоко",1,IF(D61="Сухое молоко",10,IF(D61="Йогурт",5,)))</f>
        <v>5</v>
      </c>
      <c r="K61" s="110">
        <f>(I61/1000)*J61</f>
        <v>4.2386629965208533E-2</v>
      </c>
      <c r="L61" s="111">
        <f>AVERAGE(K61:K62)</f>
        <v>4.2386629965208533E-2</v>
      </c>
      <c r="M61" s="112" t="str">
        <f t="shared" ref="M61" si="33">IF(L61&lt;=1,"Соответствует","Не соответствует")</f>
        <v>Соответствует</v>
      </c>
      <c r="N61" s="45"/>
    </row>
    <row r="62" spans="1:14">
      <c r="A62" s="44"/>
      <c r="B62" s="50"/>
      <c r="C62" s="51"/>
      <c r="D62" s="54"/>
      <c r="E62" s="55"/>
      <c r="F62" s="1">
        <v>0.61</v>
      </c>
      <c r="G62" s="106">
        <f t="shared" si="2"/>
        <v>0.36746987951807231</v>
      </c>
      <c r="H62" s="113"/>
      <c r="I62" s="108">
        <f t="shared" si="3"/>
        <v>8.4773259930417062</v>
      </c>
      <c r="J62" s="114"/>
      <c r="K62" s="110">
        <f>(I62/1000)*J61</f>
        <v>4.2386629965208533E-2</v>
      </c>
      <c r="L62" s="115"/>
      <c r="M62" s="116"/>
      <c r="N62" s="46"/>
    </row>
    <row r="63" spans="1:14" ht="15" customHeight="1">
      <c r="A63" s="47">
        <v>17</v>
      </c>
      <c r="B63" s="48"/>
      <c r="C63" s="49"/>
      <c r="D63" s="52" t="s">
        <v>44</v>
      </c>
      <c r="E63" s="53"/>
      <c r="F63" s="1">
        <v>0.61</v>
      </c>
      <c r="G63" s="106">
        <f t="shared" ref="G63:G94" si="34">IF(F63="","",IF((F63/AVERAGE($D$14:$E$14))=0,"",F63/AVERAGE($D$14:$E$14)))</f>
        <v>0.36746987951807231</v>
      </c>
      <c r="H63" s="107">
        <f>IF(OR(F63="",F64=""),"",STDEV(F63:F64)/AVERAGE(F63:F64))</f>
        <v>0</v>
      </c>
      <c r="I63" s="108">
        <f t="shared" si="3"/>
        <v>8.4773259930417062</v>
      </c>
      <c r="J63" s="109">
        <f t="shared" ref="J63:J94" si="35">IF(D63="Молоко",1,IF(D63="Сухое молоко",10,IF(D63="Йогурт",5,)))</f>
        <v>5</v>
      </c>
      <c r="K63" s="110">
        <f>(I63/1000)*J63</f>
        <v>4.2386629965208533E-2</v>
      </c>
      <c r="L63" s="111">
        <f>AVERAGE(K63:K64)</f>
        <v>4.2386629965208533E-2</v>
      </c>
      <c r="M63" s="112" t="str">
        <f t="shared" ref="M63" si="36">IF(L63&lt;=1,"Соответствует","Не соответствует")</f>
        <v>Соответствует</v>
      </c>
      <c r="N63" s="45"/>
    </row>
    <row r="64" spans="1:14">
      <c r="A64" s="44"/>
      <c r="B64" s="50"/>
      <c r="C64" s="51"/>
      <c r="D64" s="54"/>
      <c r="E64" s="55"/>
      <c r="F64" s="1">
        <v>0.61</v>
      </c>
      <c r="G64" s="106">
        <f t="shared" si="34"/>
        <v>0.36746987951807231</v>
      </c>
      <c r="H64" s="113"/>
      <c r="I64" s="108">
        <f t="shared" si="3"/>
        <v>8.4773259930417062</v>
      </c>
      <c r="J64" s="114"/>
      <c r="K64" s="110">
        <f>(I64/1000)*J63</f>
        <v>4.2386629965208533E-2</v>
      </c>
      <c r="L64" s="115"/>
      <c r="M64" s="116"/>
      <c r="N64" s="46"/>
    </row>
    <row r="65" spans="1:14" ht="15" customHeight="1">
      <c r="A65" s="47">
        <v>18</v>
      </c>
      <c r="B65" s="48"/>
      <c r="C65" s="49"/>
      <c r="D65" s="52" t="s">
        <v>44</v>
      </c>
      <c r="E65" s="53"/>
      <c r="F65" s="1">
        <v>0.61</v>
      </c>
      <c r="G65" s="106">
        <f t="shared" si="34"/>
        <v>0.36746987951807231</v>
      </c>
      <c r="H65" s="107">
        <f>IF(OR(F65="",F66=""),"",STDEV(F65:F66)/AVERAGE(F65:F66))</f>
        <v>0</v>
      </c>
      <c r="I65" s="108">
        <f t="shared" si="3"/>
        <v>8.4773259930417062</v>
      </c>
      <c r="J65" s="109">
        <f t="shared" ref="J65:J96" si="37">IF(D65="Молоко",1,IF(D65="Сухое молоко",10,IF(D65="Йогурт",5,)))</f>
        <v>5</v>
      </c>
      <c r="K65" s="110">
        <f>(I65/1000)*J65</f>
        <v>4.2386629965208533E-2</v>
      </c>
      <c r="L65" s="111">
        <f>AVERAGE(K65:K66)</f>
        <v>4.2386629965208533E-2</v>
      </c>
      <c r="M65" s="112" t="str">
        <f t="shared" ref="M65" si="38">IF(L65&lt;=1,"Соответствует","Не соответствует")</f>
        <v>Соответствует</v>
      </c>
      <c r="N65" s="45"/>
    </row>
    <row r="66" spans="1:14">
      <c r="A66" s="44"/>
      <c r="B66" s="50"/>
      <c r="C66" s="51"/>
      <c r="D66" s="54"/>
      <c r="E66" s="55"/>
      <c r="F66" s="1">
        <v>0.61</v>
      </c>
      <c r="G66" s="106">
        <f t="shared" si="34"/>
        <v>0.36746987951807231</v>
      </c>
      <c r="H66" s="113"/>
      <c r="I66" s="108">
        <f t="shared" si="3"/>
        <v>8.4773259930417062</v>
      </c>
      <c r="J66" s="114"/>
      <c r="K66" s="110">
        <f>(I66/1000)*J65</f>
        <v>4.2386629965208533E-2</v>
      </c>
      <c r="L66" s="115"/>
      <c r="M66" s="116"/>
      <c r="N66" s="46"/>
    </row>
    <row r="67" spans="1:14">
      <c r="A67" s="47">
        <v>19</v>
      </c>
      <c r="B67" s="48"/>
      <c r="C67" s="49"/>
      <c r="D67" s="52" t="s">
        <v>44</v>
      </c>
      <c r="E67" s="53"/>
      <c r="F67" s="1">
        <v>0.61</v>
      </c>
      <c r="G67" s="106">
        <f t="shared" si="34"/>
        <v>0.36746987951807231</v>
      </c>
      <c r="H67" s="107">
        <f>IF(OR(F67="",F68=""),"",STDEV(F67:F68)/AVERAGE(F67:F68))</f>
        <v>0</v>
      </c>
      <c r="I67" s="108">
        <f t="shared" si="3"/>
        <v>8.4773259930417062</v>
      </c>
      <c r="J67" s="109">
        <f t="shared" ref="J67:J114" si="39">IF(D67="Молоко",1,IF(D67="Сухое молоко",10,IF(D67="Йогурт",5,)))</f>
        <v>5</v>
      </c>
      <c r="K67" s="110">
        <f>(I67/1000)*J67</f>
        <v>4.2386629965208533E-2</v>
      </c>
      <c r="L67" s="111">
        <f>AVERAGE(K67:K68)</f>
        <v>4.2386629965208533E-2</v>
      </c>
      <c r="M67" s="112" t="str">
        <f t="shared" ref="M67" si="40">IF(L67&lt;=1,"Соответствует","Не соответствует")</f>
        <v>Соответствует</v>
      </c>
      <c r="N67" s="45"/>
    </row>
    <row r="68" spans="1:14">
      <c r="A68" s="44"/>
      <c r="B68" s="50"/>
      <c r="C68" s="51"/>
      <c r="D68" s="54"/>
      <c r="E68" s="55"/>
      <c r="F68" s="1">
        <v>0.61</v>
      </c>
      <c r="G68" s="106">
        <f t="shared" si="34"/>
        <v>0.36746987951807231</v>
      </c>
      <c r="H68" s="113"/>
      <c r="I68" s="108">
        <f t="shared" si="3"/>
        <v>8.4773259930417062</v>
      </c>
      <c r="J68" s="114"/>
      <c r="K68" s="110">
        <f>(I68/1000)*J67</f>
        <v>4.2386629965208533E-2</v>
      </c>
      <c r="L68" s="115"/>
      <c r="M68" s="116"/>
      <c r="N68" s="46"/>
    </row>
    <row r="69" spans="1:14" ht="15" customHeight="1">
      <c r="A69" s="47">
        <v>20</v>
      </c>
      <c r="B69" s="48"/>
      <c r="C69" s="49"/>
      <c r="D69" s="52" t="s">
        <v>44</v>
      </c>
      <c r="E69" s="53"/>
      <c r="F69" s="1">
        <v>0.61</v>
      </c>
      <c r="G69" s="106">
        <f t="shared" si="34"/>
        <v>0.36746987951807231</v>
      </c>
      <c r="H69" s="107">
        <f>IF(OR(F69="",F70=""),"",STDEV(F69:F70)/AVERAGE(F69:F70))</f>
        <v>0</v>
      </c>
      <c r="I69" s="108">
        <f t="shared" si="3"/>
        <v>8.4773259930417062</v>
      </c>
      <c r="J69" s="109">
        <f t="shared" ref="J69:J114" si="41">IF(D69="Молоко",1,IF(D69="Сухое молоко",10,IF(D69="Йогурт",5,)))</f>
        <v>5</v>
      </c>
      <c r="K69" s="110">
        <f>(I69/1000)*J69</f>
        <v>4.2386629965208533E-2</v>
      </c>
      <c r="L69" s="111">
        <f>AVERAGE(K69:K70)</f>
        <v>4.2386629965208533E-2</v>
      </c>
      <c r="M69" s="112" t="str">
        <f t="shared" ref="M69" si="42">IF(L69&lt;=1,"Соответствует","Не соответствует")</f>
        <v>Соответствует</v>
      </c>
      <c r="N69" s="45"/>
    </row>
    <row r="70" spans="1:14">
      <c r="A70" s="44"/>
      <c r="B70" s="50"/>
      <c r="C70" s="51"/>
      <c r="D70" s="54"/>
      <c r="E70" s="55"/>
      <c r="F70" s="1">
        <v>0.61</v>
      </c>
      <c r="G70" s="106">
        <f t="shared" si="34"/>
        <v>0.36746987951807231</v>
      </c>
      <c r="H70" s="113"/>
      <c r="I70" s="108">
        <f t="shared" si="3"/>
        <v>8.4773259930417062</v>
      </c>
      <c r="J70" s="114"/>
      <c r="K70" s="110">
        <f>(I70/1000)*J69</f>
        <v>4.2386629965208533E-2</v>
      </c>
      <c r="L70" s="115"/>
      <c r="M70" s="116"/>
      <c r="N70" s="46"/>
    </row>
    <row r="71" spans="1:14">
      <c r="A71" s="47">
        <v>21</v>
      </c>
      <c r="B71" s="48"/>
      <c r="C71" s="49"/>
      <c r="D71" s="52" t="s">
        <v>44</v>
      </c>
      <c r="E71" s="53"/>
      <c r="F71" s="1">
        <v>0.61</v>
      </c>
      <c r="G71" s="106">
        <f t="shared" si="34"/>
        <v>0.36746987951807231</v>
      </c>
      <c r="H71" s="107">
        <f>IF(OR(F71="",F72=""),"",STDEV(F71:F72)/AVERAGE(F71:F72))</f>
        <v>0</v>
      </c>
      <c r="I71" s="108">
        <f t="shared" si="3"/>
        <v>8.4773259930417062</v>
      </c>
      <c r="J71" s="109">
        <f t="shared" ref="J71:J114" si="43">IF(D71="Молоко",1,IF(D71="Сухое молоко",10,IF(D71="Йогурт",5,)))</f>
        <v>5</v>
      </c>
      <c r="K71" s="110">
        <f>(I71/1000)*J71</f>
        <v>4.2386629965208533E-2</v>
      </c>
      <c r="L71" s="111">
        <f>AVERAGE(K71:K72)</f>
        <v>4.2386629965208533E-2</v>
      </c>
      <c r="M71" s="112" t="str">
        <f t="shared" ref="M71" si="44">IF(L71&lt;=1,"Соответствует","Не соответствует")</f>
        <v>Соответствует</v>
      </c>
      <c r="N71" s="45"/>
    </row>
    <row r="72" spans="1:14">
      <c r="A72" s="44"/>
      <c r="B72" s="50"/>
      <c r="C72" s="51"/>
      <c r="D72" s="54"/>
      <c r="E72" s="55"/>
      <c r="F72" s="1">
        <v>0.61</v>
      </c>
      <c r="G72" s="106">
        <f t="shared" si="34"/>
        <v>0.36746987951807231</v>
      </c>
      <c r="H72" s="113"/>
      <c r="I72" s="108">
        <f t="shared" si="3"/>
        <v>8.4773259930417062</v>
      </c>
      <c r="J72" s="114"/>
      <c r="K72" s="110">
        <f>(I72/1000)*J71</f>
        <v>4.2386629965208533E-2</v>
      </c>
      <c r="L72" s="115"/>
      <c r="M72" s="116"/>
      <c r="N72" s="46"/>
    </row>
    <row r="73" spans="1:14" ht="15" customHeight="1">
      <c r="A73" s="47">
        <v>22</v>
      </c>
      <c r="B73" s="48"/>
      <c r="C73" s="49"/>
      <c r="D73" s="52" t="s">
        <v>44</v>
      </c>
      <c r="E73" s="53"/>
      <c r="F73" s="1">
        <v>0.61</v>
      </c>
      <c r="G73" s="106">
        <f t="shared" si="34"/>
        <v>0.36746987951807231</v>
      </c>
      <c r="H73" s="107">
        <f>IF(OR(F73="",F74=""),"",STDEV(F73:F74)/AVERAGE(F73:F74))</f>
        <v>0</v>
      </c>
      <c r="I73" s="108">
        <f t="shared" si="3"/>
        <v>8.4773259930417062</v>
      </c>
      <c r="J73" s="109">
        <f t="shared" ref="J73:J114" si="45">IF(D73="Молоко",1,IF(D73="Сухое молоко",10,IF(D73="Йогурт",5,)))</f>
        <v>5</v>
      </c>
      <c r="K73" s="110">
        <f>(I73/1000)*J73</f>
        <v>4.2386629965208533E-2</v>
      </c>
      <c r="L73" s="111">
        <f>AVERAGE(K73:K74)</f>
        <v>4.2386629965208533E-2</v>
      </c>
      <c r="M73" s="112" t="str">
        <f t="shared" ref="M73" si="46">IF(L73&lt;=1,"Соответствует","Не соответствует")</f>
        <v>Соответствует</v>
      </c>
      <c r="N73" s="45"/>
    </row>
    <row r="74" spans="1:14">
      <c r="A74" s="44"/>
      <c r="B74" s="50"/>
      <c r="C74" s="51"/>
      <c r="D74" s="54"/>
      <c r="E74" s="55"/>
      <c r="F74" s="1">
        <v>0.61</v>
      </c>
      <c r="G74" s="106">
        <f t="shared" si="34"/>
        <v>0.36746987951807231</v>
      </c>
      <c r="H74" s="113"/>
      <c r="I74" s="108">
        <f t="shared" si="3"/>
        <v>8.4773259930417062</v>
      </c>
      <c r="J74" s="114"/>
      <c r="K74" s="110">
        <f>(I74/1000)*J73</f>
        <v>4.2386629965208533E-2</v>
      </c>
      <c r="L74" s="115"/>
      <c r="M74" s="116"/>
      <c r="N74" s="46"/>
    </row>
    <row r="75" spans="1:14" ht="15" customHeight="1">
      <c r="A75" s="47">
        <v>23</v>
      </c>
      <c r="B75" s="48"/>
      <c r="C75" s="49"/>
      <c r="D75" s="52" t="s">
        <v>44</v>
      </c>
      <c r="E75" s="53"/>
      <c r="F75" s="1">
        <v>0.61</v>
      </c>
      <c r="G75" s="106">
        <f t="shared" si="34"/>
        <v>0.36746987951807231</v>
      </c>
      <c r="H75" s="107">
        <f>IF(OR(F75="",F76=""),"",STDEV(F75:F76)/AVERAGE(F75:F76))</f>
        <v>0</v>
      </c>
      <c r="I75" s="108">
        <f t="shared" si="3"/>
        <v>8.4773259930417062</v>
      </c>
      <c r="J75" s="109">
        <f t="shared" ref="J75:J114" si="47">IF(D75="Молоко",1,IF(D75="Сухое молоко",10,IF(D75="Йогурт",5,)))</f>
        <v>5</v>
      </c>
      <c r="K75" s="110">
        <f>(I75/1000)*J75</f>
        <v>4.2386629965208533E-2</v>
      </c>
      <c r="L75" s="111">
        <f>AVERAGE(K75:K76)</f>
        <v>4.2386629965208533E-2</v>
      </c>
      <c r="M75" s="112" t="str">
        <f t="shared" ref="M75" si="48">IF(L75&lt;=1,"Соответствует","Не соответствует")</f>
        <v>Соответствует</v>
      </c>
      <c r="N75" s="45"/>
    </row>
    <row r="76" spans="1:14">
      <c r="A76" s="44"/>
      <c r="B76" s="50"/>
      <c r="C76" s="51"/>
      <c r="D76" s="54"/>
      <c r="E76" s="55"/>
      <c r="F76" s="1">
        <v>0.61</v>
      </c>
      <c r="G76" s="106">
        <f t="shared" si="34"/>
        <v>0.36746987951807231</v>
      </c>
      <c r="H76" s="113"/>
      <c r="I76" s="108">
        <f t="shared" si="3"/>
        <v>8.4773259930417062</v>
      </c>
      <c r="J76" s="114"/>
      <c r="K76" s="110">
        <f>(I76/1000)*J75</f>
        <v>4.2386629965208533E-2</v>
      </c>
      <c r="L76" s="115"/>
      <c r="M76" s="116"/>
      <c r="N76" s="46"/>
    </row>
    <row r="77" spans="1:14" ht="15" customHeight="1">
      <c r="A77" s="47">
        <v>24</v>
      </c>
      <c r="B77" s="48"/>
      <c r="C77" s="49"/>
      <c r="D77" s="52" t="s">
        <v>44</v>
      </c>
      <c r="E77" s="53"/>
      <c r="F77" s="1">
        <v>0.61</v>
      </c>
      <c r="G77" s="106">
        <f t="shared" si="34"/>
        <v>0.36746987951807231</v>
      </c>
      <c r="H77" s="107">
        <f>IF(OR(F77="",F78=""),"",STDEV(F77:F78)/AVERAGE(F77:F78))</f>
        <v>0</v>
      </c>
      <c r="I77" s="108">
        <f t="shared" si="3"/>
        <v>8.4773259930417062</v>
      </c>
      <c r="J77" s="109">
        <f t="shared" ref="J77:J114" si="49">IF(D77="Молоко",1,IF(D77="Сухое молоко",10,IF(D77="Йогурт",5,)))</f>
        <v>5</v>
      </c>
      <c r="K77" s="110">
        <f>(I77/1000)*J77</f>
        <v>4.2386629965208533E-2</v>
      </c>
      <c r="L77" s="111">
        <f>AVERAGE(K77:K78)</f>
        <v>4.2386629965208533E-2</v>
      </c>
      <c r="M77" s="112" t="str">
        <f t="shared" ref="M77" si="50">IF(L77&lt;=1,"Соответствует","Не соответствует")</f>
        <v>Соответствует</v>
      </c>
      <c r="N77" s="45"/>
    </row>
    <row r="78" spans="1:14">
      <c r="A78" s="44"/>
      <c r="B78" s="50"/>
      <c r="C78" s="51"/>
      <c r="D78" s="54"/>
      <c r="E78" s="55"/>
      <c r="F78" s="1">
        <v>0.61</v>
      </c>
      <c r="G78" s="106">
        <f t="shared" si="34"/>
        <v>0.36746987951807231</v>
      </c>
      <c r="H78" s="113"/>
      <c r="I78" s="108">
        <f t="shared" si="3"/>
        <v>8.4773259930417062</v>
      </c>
      <c r="J78" s="114"/>
      <c r="K78" s="110">
        <f>(I78/1000)*J77</f>
        <v>4.2386629965208533E-2</v>
      </c>
      <c r="L78" s="115"/>
      <c r="M78" s="116"/>
      <c r="N78" s="46"/>
    </row>
    <row r="79" spans="1:14">
      <c r="A79" s="47">
        <v>25</v>
      </c>
      <c r="B79" s="48"/>
      <c r="C79" s="49"/>
      <c r="D79" s="52" t="s">
        <v>44</v>
      </c>
      <c r="E79" s="53"/>
      <c r="F79" s="1">
        <v>0.61</v>
      </c>
      <c r="G79" s="106">
        <f t="shared" si="34"/>
        <v>0.36746987951807231</v>
      </c>
      <c r="H79" s="107">
        <f>IF(OR(F79="",F80=""),"",STDEV(F79:F80)/AVERAGE(F79:F80))</f>
        <v>0</v>
      </c>
      <c r="I79" s="108">
        <f t="shared" si="3"/>
        <v>8.4773259930417062</v>
      </c>
      <c r="J79" s="109">
        <f t="shared" ref="J79:J114" si="51">IF(D79="Молоко",1,IF(D79="Сухое молоко",10,IF(D79="Йогурт",5,)))</f>
        <v>5</v>
      </c>
      <c r="K79" s="110">
        <f>(I79/1000)*J79</f>
        <v>4.2386629965208533E-2</v>
      </c>
      <c r="L79" s="111">
        <f>AVERAGE(K79:K80)</f>
        <v>4.2386629965208533E-2</v>
      </c>
      <c r="M79" s="112" t="str">
        <f t="shared" ref="M79" si="52">IF(L79&lt;=1,"Соответствует","Не соответствует")</f>
        <v>Соответствует</v>
      </c>
      <c r="N79" s="45"/>
    </row>
    <row r="80" spans="1:14">
      <c r="A80" s="44"/>
      <c r="B80" s="50"/>
      <c r="C80" s="51"/>
      <c r="D80" s="54"/>
      <c r="E80" s="55"/>
      <c r="F80" s="1">
        <v>0.61</v>
      </c>
      <c r="G80" s="106">
        <f t="shared" si="34"/>
        <v>0.36746987951807231</v>
      </c>
      <c r="H80" s="113"/>
      <c r="I80" s="108">
        <f t="shared" si="3"/>
        <v>8.4773259930417062</v>
      </c>
      <c r="J80" s="114"/>
      <c r="K80" s="110">
        <f>(I80/1000)*J79</f>
        <v>4.2386629965208533E-2</v>
      </c>
      <c r="L80" s="115"/>
      <c r="M80" s="116"/>
      <c r="N80" s="46"/>
    </row>
    <row r="81" spans="1:14" ht="15" customHeight="1">
      <c r="A81" s="47">
        <v>26</v>
      </c>
      <c r="B81" s="48"/>
      <c r="C81" s="49"/>
      <c r="D81" s="52" t="s">
        <v>44</v>
      </c>
      <c r="E81" s="53"/>
      <c r="F81" s="1">
        <v>0.61</v>
      </c>
      <c r="G81" s="106">
        <f t="shared" si="34"/>
        <v>0.36746987951807231</v>
      </c>
      <c r="H81" s="107">
        <f>IF(OR(F81="",F82=""),"",STDEV(F81:F82)/AVERAGE(F81:F82))</f>
        <v>0</v>
      </c>
      <c r="I81" s="108">
        <f t="shared" si="3"/>
        <v>8.4773259930417062</v>
      </c>
      <c r="J81" s="109">
        <f t="shared" ref="J81:J114" si="53">IF(D81="Молоко",1,IF(D81="Сухое молоко",10,IF(D81="Йогурт",5,)))</f>
        <v>5</v>
      </c>
      <c r="K81" s="110">
        <f>(I81/1000)*J81</f>
        <v>4.2386629965208533E-2</v>
      </c>
      <c r="L81" s="111">
        <f>AVERAGE(K81:K82)</f>
        <v>4.2386629965208533E-2</v>
      </c>
      <c r="M81" s="112" t="str">
        <f t="shared" ref="M81" si="54">IF(L81&lt;=1,"Соответствует","Не соответствует")</f>
        <v>Соответствует</v>
      </c>
      <c r="N81" s="45"/>
    </row>
    <row r="82" spans="1:14">
      <c r="A82" s="44"/>
      <c r="B82" s="50"/>
      <c r="C82" s="51"/>
      <c r="D82" s="54"/>
      <c r="E82" s="55"/>
      <c r="F82" s="1">
        <v>0.61</v>
      </c>
      <c r="G82" s="106">
        <f t="shared" si="34"/>
        <v>0.36746987951807231</v>
      </c>
      <c r="H82" s="113"/>
      <c r="I82" s="108">
        <f t="shared" si="3"/>
        <v>8.4773259930417062</v>
      </c>
      <c r="J82" s="114"/>
      <c r="K82" s="110">
        <f>(I82/1000)*J81</f>
        <v>4.2386629965208533E-2</v>
      </c>
      <c r="L82" s="115"/>
      <c r="M82" s="116"/>
      <c r="N82" s="46"/>
    </row>
    <row r="83" spans="1:14" ht="15" customHeight="1">
      <c r="A83" s="47">
        <v>27</v>
      </c>
      <c r="B83" s="48"/>
      <c r="C83" s="49"/>
      <c r="D83" s="52" t="s">
        <v>44</v>
      </c>
      <c r="E83" s="53"/>
      <c r="F83" s="1">
        <v>0.61</v>
      </c>
      <c r="G83" s="106">
        <f t="shared" si="34"/>
        <v>0.36746987951807231</v>
      </c>
      <c r="H83" s="107">
        <f>IF(OR(F83="",F84=""),"",STDEV(F83:F84)/AVERAGE(F83:F84))</f>
        <v>0</v>
      </c>
      <c r="I83" s="108">
        <f t="shared" si="3"/>
        <v>8.4773259930417062</v>
      </c>
      <c r="J83" s="109">
        <f t="shared" ref="J83:J114" si="55">IF(D83="Молоко",1,IF(D83="Сухое молоко",10,IF(D83="Йогурт",5,)))</f>
        <v>5</v>
      </c>
      <c r="K83" s="110">
        <f>(I83/1000)*J83</f>
        <v>4.2386629965208533E-2</v>
      </c>
      <c r="L83" s="111">
        <f>AVERAGE(K83:K84)</f>
        <v>4.2386629965208533E-2</v>
      </c>
      <c r="M83" s="112" t="str">
        <f t="shared" ref="M83" si="56">IF(L83&lt;=1,"Соответствует","Не соответствует")</f>
        <v>Соответствует</v>
      </c>
      <c r="N83" s="45"/>
    </row>
    <row r="84" spans="1:14">
      <c r="A84" s="44"/>
      <c r="B84" s="50"/>
      <c r="C84" s="51"/>
      <c r="D84" s="54"/>
      <c r="E84" s="55"/>
      <c r="F84" s="1">
        <v>0.61</v>
      </c>
      <c r="G84" s="106">
        <f t="shared" si="34"/>
        <v>0.36746987951807231</v>
      </c>
      <c r="H84" s="113"/>
      <c r="I84" s="108">
        <f t="shared" si="3"/>
        <v>8.4773259930417062</v>
      </c>
      <c r="J84" s="114"/>
      <c r="K84" s="110">
        <f>(I84/1000)*J83</f>
        <v>4.2386629965208533E-2</v>
      </c>
      <c r="L84" s="115"/>
      <c r="M84" s="116"/>
      <c r="N84" s="46"/>
    </row>
    <row r="85" spans="1:14" ht="15" customHeight="1">
      <c r="A85" s="47">
        <v>28</v>
      </c>
      <c r="B85" s="48"/>
      <c r="C85" s="49"/>
      <c r="D85" s="52" t="s">
        <v>44</v>
      </c>
      <c r="E85" s="53"/>
      <c r="F85" s="1">
        <v>0.61</v>
      </c>
      <c r="G85" s="106">
        <f t="shared" si="34"/>
        <v>0.36746987951807231</v>
      </c>
      <c r="H85" s="107">
        <f>IF(OR(F85="",F86=""),"",STDEV(F85:F86)/AVERAGE(F85:F86))</f>
        <v>0</v>
      </c>
      <c r="I85" s="108">
        <f t="shared" si="3"/>
        <v>8.4773259930417062</v>
      </c>
      <c r="J85" s="109">
        <f t="shared" ref="J85:J114" si="57">IF(D85="Молоко",1,IF(D85="Сухое молоко",10,IF(D85="Йогурт",5,)))</f>
        <v>5</v>
      </c>
      <c r="K85" s="110">
        <f>(I85/1000)*J85</f>
        <v>4.2386629965208533E-2</v>
      </c>
      <c r="L85" s="111">
        <f>AVERAGE(K85:K86)</f>
        <v>4.2386629965208533E-2</v>
      </c>
      <c r="M85" s="112" t="str">
        <f t="shared" ref="M85" si="58">IF(L85&lt;=1,"Соответствует","Не соответствует")</f>
        <v>Соответствует</v>
      </c>
      <c r="N85" s="45"/>
    </row>
    <row r="86" spans="1:14">
      <c r="A86" s="44"/>
      <c r="B86" s="50"/>
      <c r="C86" s="51"/>
      <c r="D86" s="54"/>
      <c r="E86" s="55"/>
      <c r="F86" s="1">
        <v>0.61</v>
      </c>
      <c r="G86" s="106">
        <f t="shared" si="34"/>
        <v>0.36746987951807231</v>
      </c>
      <c r="H86" s="113"/>
      <c r="I86" s="108">
        <f t="shared" si="3"/>
        <v>8.4773259930417062</v>
      </c>
      <c r="J86" s="114"/>
      <c r="K86" s="110">
        <f>(I86/1000)*J85</f>
        <v>4.2386629965208533E-2</v>
      </c>
      <c r="L86" s="115"/>
      <c r="M86" s="116"/>
      <c r="N86" s="46"/>
    </row>
    <row r="87" spans="1:14" ht="15" customHeight="1">
      <c r="A87" s="47">
        <v>29</v>
      </c>
      <c r="B87" s="48"/>
      <c r="C87" s="49"/>
      <c r="D87" s="52" t="s">
        <v>44</v>
      </c>
      <c r="E87" s="53"/>
      <c r="F87" s="1">
        <v>0.61</v>
      </c>
      <c r="G87" s="106">
        <f t="shared" si="34"/>
        <v>0.36746987951807231</v>
      </c>
      <c r="H87" s="107">
        <f>IF(OR(F87="",F88=""),"",STDEV(F87:F88)/AVERAGE(F87:F88))</f>
        <v>0</v>
      </c>
      <c r="I87" s="108">
        <f t="shared" si="3"/>
        <v>8.4773259930417062</v>
      </c>
      <c r="J87" s="109">
        <f t="shared" ref="J87:J114" si="59">IF(D87="Молоко",1,IF(D87="Сухое молоко",10,IF(D87="Йогурт",5,)))</f>
        <v>5</v>
      </c>
      <c r="K87" s="110">
        <f>(I87/1000)*J87</f>
        <v>4.2386629965208533E-2</v>
      </c>
      <c r="L87" s="111">
        <f>AVERAGE(K87:K88)</f>
        <v>4.2386629965208533E-2</v>
      </c>
      <c r="M87" s="112" t="str">
        <f t="shared" ref="M87" si="60">IF(L87&lt;=1,"Соответствует","Не соответствует")</f>
        <v>Соответствует</v>
      </c>
      <c r="N87" s="45"/>
    </row>
    <row r="88" spans="1:14">
      <c r="A88" s="44"/>
      <c r="B88" s="50"/>
      <c r="C88" s="51"/>
      <c r="D88" s="54"/>
      <c r="E88" s="55"/>
      <c r="F88" s="1">
        <v>0.61</v>
      </c>
      <c r="G88" s="106">
        <f t="shared" si="34"/>
        <v>0.36746987951807231</v>
      </c>
      <c r="H88" s="113"/>
      <c r="I88" s="108">
        <f t="shared" si="3"/>
        <v>8.4773259930417062</v>
      </c>
      <c r="J88" s="114"/>
      <c r="K88" s="110">
        <f>(I88/1000)*J87</f>
        <v>4.2386629965208533E-2</v>
      </c>
      <c r="L88" s="115"/>
      <c r="M88" s="116"/>
      <c r="N88" s="46"/>
    </row>
    <row r="89" spans="1:14" ht="15" customHeight="1">
      <c r="A89" s="47">
        <v>30</v>
      </c>
      <c r="B89" s="48"/>
      <c r="C89" s="49"/>
      <c r="D89" s="52" t="s">
        <v>44</v>
      </c>
      <c r="E89" s="53"/>
      <c r="F89" s="1">
        <v>0.61</v>
      </c>
      <c r="G89" s="106">
        <f t="shared" si="34"/>
        <v>0.36746987951807231</v>
      </c>
      <c r="H89" s="107">
        <f>IF(OR(F89="",F90=""),"",STDEV(F89:F90)/AVERAGE(F89:F90))</f>
        <v>0</v>
      </c>
      <c r="I89" s="108">
        <f t="shared" si="3"/>
        <v>8.4773259930417062</v>
      </c>
      <c r="J89" s="109">
        <f t="shared" ref="J89:J114" si="61">IF(D89="Молоко",1,IF(D89="Сухое молоко",10,IF(D89="Йогурт",5,)))</f>
        <v>5</v>
      </c>
      <c r="K89" s="110">
        <f>(I89/1000)*J89</f>
        <v>4.2386629965208533E-2</v>
      </c>
      <c r="L89" s="111">
        <f>AVERAGE(K89:K90)</f>
        <v>4.2386629965208533E-2</v>
      </c>
      <c r="M89" s="112" t="str">
        <f t="shared" ref="M89" si="62">IF(L89&lt;=1,"Соответствует","Не соответствует")</f>
        <v>Соответствует</v>
      </c>
      <c r="N89" s="45"/>
    </row>
    <row r="90" spans="1:14">
      <c r="A90" s="44"/>
      <c r="B90" s="50"/>
      <c r="C90" s="51"/>
      <c r="D90" s="54"/>
      <c r="E90" s="55"/>
      <c r="F90" s="1">
        <v>0.61</v>
      </c>
      <c r="G90" s="106">
        <f t="shared" si="34"/>
        <v>0.36746987951807231</v>
      </c>
      <c r="H90" s="113"/>
      <c r="I90" s="108">
        <f t="shared" si="3"/>
        <v>8.4773259930417062</v>
      </c>
      <c r="J90" s="114"/>
      <c r="K90" s="110">
        <f>(I90/1000)*J89</f>
        <v>4.2386629965208533E-2</v>
      </c>
      <c r="L90" s="115"/>
      <c r="M90" s="116"/>
      <c r="N90" s="46"/>
    </row>
    <row r="91" spans="1:14" ht="15" customHeight="1">
      <c r="A91" s="47">
        <v>31</v>
      </c>
      <c r="B91" s="48"/>
      <c r="C91" s="49"/>
      <c r="D91" s="52" t="s">
        <v>44</v>
      </c>
      <c r="E91" s="53"/>
      <c r="F91" s="1">
        <v>0.61</v>
      </c>
      <c r="G91" s="106">
        <f t="shared" si="34"/>
        <v>0.36746987951807231</v>
      </c>
      <c r="H91" s="107">
        <f>IF(OR(F91="",F92=""),"",STDEV(F91:F92)/AVERAGE(F91:F92))</f>
        <v>0</v>
      </c>
      <c r="I91" s="108">
        <f t="shared" si="3"/>
        <v>8.4773259930417062</v>
      </c>
      <c r="J91" s="109">
        <f t="shared" ref="J91:J114" si="63">IF(D91="Молоко",1,IF(D91="Сухое молоко",10,IF(D91="Йогурт",5,)))</f>
        <v>5</v>
      </c>
      <c r="K91" s="110">
        <f>(I91/1000)*J91</f>
        <v>4.2386629965208533E-2</v>
      </c>
      <c r="L91" s="111">
        <f>AVERAGE(K91:K92)</f>
        <v>4.2386629965208533E-2</v>
      </c>
      <c r="M91" s="112" t="str">
        <f t="shared" ref="M91" si="64">IF(L91&lt;=1,"Соответствует","Не соответствует")</f>
        <v>Соответствует</v>
      </c>
      <c r="N91" s="45"/>
    </row>
    <row r="92" spans="1:14">
      <c r="A92" s="44"/>
      <c r="B92" s="50"/>
      <c r="C92" s="51"/>
      <c r="D92" s="54"/>
      <c r="E92" s="55"/>
      <c r="F92" s="1">
        <v>0.61</v>
      </c>
      <c r="G92" s="106">
        <f t="shared" si="34"/>
        <v>0.36746987951807231</v>
      </c>
      <c r="H92" s="113"/>
      <c r="I92" s="108">
        <f t="shared" si="3"/>
        <v>8.4773259930417062</v>
      </c>
      <c r="J92" s="114"/>
      <c r="K92" s="110">
        <f>(I92/1000)*J91</f>
        <v>4.2386629965208533E-2</v>
      </c>
      <c r="L92" s="115"/>
      <c r="M92" s="116"/>
      <c r="N92" s="46"/>
    </row>
    <row r="93" spans="1:14" ht="15" customHeight="1">
      <c r="A93" s="47">
        <v>32</v>
      </c>
      <c r="B93" s="48"/>
      <c r="C93" s="49"/>
      <c r="D93" s="52" t="s">
        <v>44</v>
      </c>
      <c r="E93" s="53"/>
      <c r="F93" s="1">
        <v>0.61</v>
      </c>
      <c r="G93" s="106">
        <f t="shared" si="34"/>
        <v>0.36746987951807231</v>
      </c>
      <c r="H93" s="107">
        <f>IF(OR(F93="",F94=""),"",STDEV(F93:F94)/AVERAGE(F93:F94))</f>
        <v>0</v>
      </c>
      <c r="I93" s="108">
        <f t="shared" si="3"/>
        <v>8.4773259930417062</v>
      </c>
      <c r="J93" s="109">
        <f t="shared" ref="J93:J114" si="65">IF(D93="Молоко",1,IF(D93="Сухое молоко",10,IF(D93="Йогурт",5,)))</f>
        <v>5</v>
      </c>
      <c r="K93" s="110">
        <f>(I93/1000)*J93</f>
        <v>4.2386629965208533E-2</v>
      </c>
      <c r="L93" s="111">
        <f>AVERAGE(K93:K94)</f>
        <v>4.2386629965208533E-2</v>
      </c>
      <c r="M93" s="112" t="str">
        <f t="shared" ref="M93" si="66">IF(L93&lt;=1,"Соответствует","Не соответствует")</f>
        <v>Соответствует</v>
      </c>
      <c r="N93" s="45"/>
    </row>
    <row r="94" spans="1:14">
      <c r="A94" s="44"/>
      <c r="B94" s="50"/>
      <c r="C94" s="51"/>
      <c r="D94" s="54"/>
      <c r="E94" s="55"/>
      <c r="F94" s="1">
        <v>0.61</v>
      </c>
      <c r="G94" s="106">
        <f t="shared" si="34"/>
        <v>0.36746987951807231</v>
      </c>
      <c r="H94" s="113"/>
      <c r="I94" s="108">
        <f t="shared" si="3"/>
        <v>8.4773259930417062</v>
      </c>
      <c r="J94" s="114"/>
      <c r="K94" s="110">
        <f>(I94/1000)*J93</f>
        <v>4.2386629965208533E-2</v>
      </c>
      <c r="L94" s="115"/>
      <c r="M94" s="116"/>
      <c r="N94" s="46"/>
    </row>
    <row r="95" spans="1:14" ht="15" customHeight="1">
      <c r="A95" s="47">
        <v>33</v>
      </c>
      <c r="B95" s="48"/>
      <c r="C95" s="49"/>
      <c r="D95" s="52" t="s">
        <v>44</v>
      </c>
      <c r="E95" s="53"/>
      <c r="F95" s="1">
        <v>0.61</v>
      </c>
      <c r="G95" s="106">
        <f t="shared" ref="G95:G114" si="67">IF(F95="","",IF((F95/AVERAGE($D$14:$E$14))=0,"",F95/AVERAGE($D$14:$E$14)))</f>
        <v>0.36746987951807231</v>
      </c>
      <c r="H95" s="107">
        <f>IF(OR(F95="",F96=""),"",STDEV(F95:F96)/AVERAGE(F95:F96))</f>
        <v>0</v>
      </c>
      <c r="I95" s="108">
        <f t="shared" si="3"/>
        <v>8.4773259930417062</v>
      </c>
      <c r="J95" s="109">
        <f t="shared" ref="J95:J114" si="68">IF(D95="Молоко",1,IF(D95="Сухое молоко",10,IF(D95="Йогурт",5,)))</f>
        <v>5</v>
      </c>
      <c r="K95" s="110">
        <f>(I95/1000)*J95</f>
        <v>4.2386629965208533E-2</v>
      </c>
      <c r="L95" s="111">
        <f>AVERAGE(K95:K96)</f>
        <v>4.2386629965208533E-2</v>
      </c>
      <c r="M95" s="112" t="str">
        <f t="shared" ref="M95" si="69">IF(L95&lt;=1,"Соответствует","Не соответствует")</f>
        <v>Соответствует</v>
      </c>
      <c r="N95" s="45"/>
    </row>
    <row r="96" spans="1:14">
      <c r="A96" s="44"/>
      <c r="B96" s="50"/>
      <c r="C96" s="51"/>
      <c r="D96" s="54"/>
      <c r="E96" s="55"/>
      <c r="F96" s="1">
        <v>0.61</v>
      </c>
      <c r="G96" s="106">
        <f t="shared" si="67"/>
        <v>0.36746987951807231</v>
      </c>
      <c r="H96" s="113"/>
      <c r="I96" s="108">
        <f t="shared" si="3"/>
        <v>8.4773259930417062</v>
      </c>
      <c r="J96" s="114"/>
      <c r="K96" s="110">
        <f>(I96/1000)*J95</f>
        <v>4.2386629965208533E-2</v>
      </c>
      <c r="L96" s="115"/>
      <c r="M96" s="116"/>
      <c r="N96" s="46"/>
    </row>
    <row r="97" spans="1:14" ht="15" customHeight="1">
      <c r="A97" s="47">
        <v>34</v>
      </c>
      <c r="B97" s="48"/>
      <c r="C97" s="49"/>
      <c r="D97" s="52" t="s">
        <v>44</v>
      </c>
      <c r="E97" s="53"/>
      <c r="F97" s="1">
        <v>0.61</v>
      </c>
      <c r="G97" s="106">
        <f t="shared" si="67"/>
        <v>0.36746987951807231</v>
      </c>
      <c r="H97" s="107">
        <f>IF(OR(F97="",F98=""),"",STDEV(F97:F98)/AVERAGE(F97:F98))</f>
        <v>0</v>
      </c>
      <c r="I97" s="108">
        <f t="shared" ref="I97:I114" si="70">IF(G97="","",IF(G97&gt;$F$16,EXP((G97-$D$25)/$C$25),IF(G97&gt;$F$17,EXP((G97-$D$26)/$C$26),IF(G97&gt;$F$18,EXP((G97-$D$27)/$C$27),EXP((G97-$D$28)/$C$28)))))</f>
        <v>8.4773259930417062</v>
      </c>
      <c r="J97" s="109">
        <f t="shared" ref="J97:J114" si="71">IF(D97="Молоко",1,IF(D97="Сухое молоко",10,IF(D97="Йогурт",5,)))</f>
        <v>5</v>
      </c>
      <c r="K97" s="110">
        <f>(I97/1000)*J97</f>
        <v>4.2386629965208533E-2</v>
      </c>
      <c r="L97" s="111">
        <f>AVERAGE(K97:K98)</f>
        <v>4.2386629965208533E-2</v>
      </c>
      <c r="M97" s="112" t="str">
        <f t="shared" ref="M97" si="72">IF(L97&lt;=1,"Соответствует","Не соответствует")</f>
        <v>Соответствует</v>
      </c>
      <c r="N97" s="45"/>
    </row>
    <row r="98" spans="1:14">
      <c r="A98" s="44"/>
      <c r="B98" s="50"/>
      <c r="C98" s="51"/>
      <c r="D98" s="54"/>
      <c r="E98" s="55"/>
      <c r="F98" s="1">
        <v>0.61</v>
      </c>
      <c r="G98" s="106">
        <f t="shared" si="67"/>
        <v>0.36746987951807231</v>
      </c>
      <c r="H98" s="113"/>
      <c r="I98" s="108">
        <f t="shared" si="70"/>
        <v>8.4773259930417062</v>
      </c>
      <c r="J98" s="114"/>
      <c r="K98" s="110">
        <f>(I98/1000)*J97</f>
        <v>4.2386629965208533E-2</v>
      </c>
      <c r="L98" s="115"/>
      <c r="M98" s="116"/>
      <c r="N98" s="46"/>
    </row>
    <row r="99" spans="1:14" ht="15" customHeight="1">
      <c r="A99" s="47">
        <v>35</v>
      </c>
      <c r="B99" s="48"/>
      <c r="C99" s="49"/>
      <c r="D99" s="52" t="s">
        <v>44</v>
      </c>
      <c r="E99" s="53"/>
      <c r="F99" s="1">
        <v>0.61</v>
      </c>
      <c r="G99" s="106">
        <f t="shared" si="67"/>
        <v>0.36746987951807231</v>
      </c>
      <c r="H99" s="107">
        <f>IF(OR(F99="",F100=""),"",STDEV(F99:F100)/AVERAGE(F99:F100))</f>
        <v>0</v>
      </c>
      <c r="I99" s="108">
        <f t="shared" si="70"/>
        <v>8.4773259930417062</v>
      </c>
      <c r="J99" s="109">
        <f t="shared" ref="J99:J114" si="73">IF(D99="Молоко",1,IF(D99="Сухое молоко",10,IF(D99="Йогурт",5,)))</f>
        <v>5</v>
      </c>
      <c r="K99" s="110">
        <f>(I99/1000)*J99</f>
        <v>4.2386629965208533E-2</v>
      </c>
      <c r="L99" s="111">
        <f>AVERAGE(K99:K100)</f>
        <v>4.2386629965208533E-2</v>
      </c>
      <c r="M99" s="112" t="str">
        <f t="shared" ref="M99" si="74">IF(L99&lt;=1,"Соответствует","Не соответствует")</f>
        <v>Соответствует</v>
      </c>
      <c r="N99" s="45"/>
    </row>
    <row r="100" spans="1:14">
      <c r="A100" s="44"/>
      <c r="B100" s="50"/>
      <c r="C100" s="51"/>
      <c r="D100" s="54"/>
      <c r="E100" s="55"/>
      <c r="F100" s="1">
        <v>0.61</v>
      </c>
      <c r="G100" s="106">
        <f t="shared" si="67"/>
        <v>0.36746987951807231</v>
      </c>
      <c r="H100" s="113"/>
      <c r="I100" s="108">
        <f t="shared" si="70"/>
        <v>8.4773259930417062</v>
      </c>
      <c r="J100" s="114"/>
      <c r="K100" s="110">
        <f>(I100/1000)*J99</f>
        <v>4.2386629965208533E-2</v>
      </c>
      <c r="L100" s="115"/>
      <c r="M100" s="116"/>
      <c r="N100" s="46"/>
    </row>
    <row r="101" spans="1:14" ht="15" customHeight="1">
      <c r="A101" s="47">
        <v>36</v>
      </c>
      <c r="B101" s="48"/>
      <c r="C101" s="49"/>
      <c r="D101" s="52" t="s">
        <v>44</v>
      </c>
      <c r="E101" s="53"/>
      <c r="F101" s="1">
        <v>0.61</v>
      </c>
      <c r="G101" s="106">
        <f t="shared" si="67"/>
        <v>0.36746987951807231</v>
      </c>
      <c r="H101" s="107">
        <f>IF(OR(F101="",F102=""),"",STDEV(F101:F102)/AVERAGE(F101:F102))</f>
        <v>0</v>
      </c>
      <c r="I101" s="108">
        <f t="shared" si="70"/>
        <v>8.4773259930417062</v>
      </c>
      <c r="J101" s="109">
        <f t="shared" ref="J101:J114" si="75">IF(D101="Молоко",1,IF(D101="Сухое молоко",10,IF(D101="Йогурт",5,)))</f>
        <v>5</v>
      </c>
      <c r="K101" s="110">
        <f>(I101/1000)*J101</f>
        <v>4.2386629965208533E-2</v>
      </c>
      <c r="L101" s="111">
        <f>AVERAGE(K101:K102)</f>
        <v>4.2386629965208533E-2</v>
      </c>
      <c r="M101" s="112" t="str">
        <f t="shared" ref="M101" si="76">IF(L101&lt;=1,"Соответствует","Не соответствует")</f>
        <v>Соответствует</v>
      </c>
      <c r="N101" s="45"/>
    </row>
    <row r="102" spans="1:14">
      <c r="A102" s="44"/>
      <c r="B102" s="50"/>
      <c r="C102" s="51"/>
      <c r="D102" s="54"/>
      <c r="E102" s="55"/>
      <c r="F102" s="1">
        <v>0.61</v>
      </c>
      <c r="G102" s="106">
        <f t="shared" si="67"/>
        <v>0.36746987951807231</v>
      </c>
      <c r="H102" s="113"/>
      <c r="I102" s="108">
        <f t="shared" si="70"/>
        <v>8.4773259930417062</v>
      </c>
      <c r="J102" s="114"/>
      <c r="K102" s="110">
        <f>(I102/1000)*J101</f>
        <v>4.2386629965208533E-2</v>
      </c>
      <c r="L102" s="115"/>
      <c r="M102" s="116"/>
      <c r="N102" s="46"/>
    </row>
    <row r="103" spans="1:14" ht="15" customHeight="1">
      <c r="A103" s="47">
        <v>37</v>
      </c>
      <c r="B103" s="48"/>
      <c r="C103" s="49"/>
      <c r="D103" s="52" t="s">
        <v>44</v>
      </c>
      <c r="E103" s="53"/>
      <c r="F103" s="1">
        <v>0.61</v>
      </c>
      <c r="G103" s="106">
        <f t="shared" si="67"/>
        <v>0.36746987951807231</v>
      </c>
      <c r="H103" s="107">
        <f>IF(OR(F103="",F104=""),"",STDEV(F103:F104)/AVERAGE(F103:F104))</f>
        <v>0</v>
      </c>
      <c r="I103" s="108">
        <f t="shared" si="70"/>
        <v>8.4773259930417062</v>
      </c>
      <c r="J103" s="109">
        <f t="shared" ref="J103:J114" si="77">IF(D103="Молоко",1,IF(D103="Сухое молоко",10,IF(D103="Йогурт",5,)))</f>
        <v>5</v>
      </c>
      <c r="K103" s="110">
        <f>(I103/1000)*J103</f>
        <v>4.2386629965208533E-2</v>
      </c>
      <c r="L103" s="111">
        <f>AVERAGE(K103:K104)</f>
        <v>4.2386629965208533E-2</v>
      </c>
      <c r="M103" s="112" t="str">
        <f t="shared" ref="M103" si="78">IF(L103&lt;=1,"Соответствует","Не соответствует")</f>
        <v>Соответствует</v>
      </c>
      <c r="N103" s="45"/>
    </row>
    <row r="104" spans="1:14">
      <c r="A104" s="44"/>
      <c r="B104" s="50"/>
      <c r="C104" s="51"/>
      <c r="D104" s="54"/>
      <c r="E104" s="55"/>
      <c r="F104" s="1">
        <v>0.61</v>
      </c>
      <c r="G104" s="106">
        <f t="shared" si="67"/>
        <v>0.36746987951807231</v>
      </c>
      <c r="H104" s="113"/>
      <c r="I104" s="108">
        <f t="shared" si="70"/>
        <v>8.4773259930417062</v>
      </c>
      <c r="J104" s="114"/>
      <c r="K104" s="110">
        <f>(I104/1000)*J103</f>
        <v>4.2386629965208533E-2</v>
      </c>
      <c r="L104" s="115"/>
      <c r="M104" s="116"/>
      <c r="N104" s="46"/>
    </row>
    <row r="105" spans="1:14" ht="15" customHeight="1">
      <c r="A105" s="47">
        <v>38</v>
      </c>
      <c r="B105" s="48"/>
      <c r="C105" s="49"/>
      <c r="D105" s="52" t="s">
        <v>44</v>
      </c>
      <c r="E105" s="53"/>
      <c r="F105" s="1">
        <v>0.61</v>
      </c>
      <c r="G105" s="106">
        <f t="shared" si="67"/>
        <v>0.36746987951807231</v>
      </c>
      <c r="H105" s="107">
        <f>IF(OR(F105="",F106=""),"",STDEV(F105:F106)/AVERAGE(F105:F106))</f>
        <v>0</v>
      </c>
      <c r="I105" s="108">
        <f t="shared" si="70"/>
        <v>8.4773259930417062</v>
      </c>
      <c r="J105" s="109">
        <f t="shared" ref="J105:J114" si="79">IF(D105="Молоко",1,IF(D105="Сухое молоко",10,IF(D105="Йогурт",5,)))</f>
        <v>5</v>
      </c>
      <c r="K105" s="110">
        <f>(I105/1000)*J105</f>
        <v>4.2386629965208533E-2</v>
      </c>
      <c r="L105" s="111">
        <f>AVERAGE(K105:K106)</f>
        <v>4.2386629965208533E-2</v>
      </c>
      <c r="M105" s="112" t="str">
        <f t="shared" ref="M105" si="80">IF(L105&lt;=1,"Соответствует","Не соответствует")</f>
        <v>Соответствует</v>
      </c>
      <c r="N105" s="45"/>
    </row>
    <row r="106" spans="1:14">
      <c r="A106" s="44"/>
      <c r="B106" s="50"/>
      <c r="C106" s="51"/>
      <c r="D106" s="54"/>
      <c r="E106" s="55"/>
      <c r="F106" s="1">
        <v>0.61</v>
      </c>
      <c r="G106" s="106">
        <f t="shared" si="67"/>
        <v>0.36746987951807231</v>
      </c>
      <c r="H106" s="113"/>
      <c r="I106" s="108">
        <f t="shared" si="70"/>
        <v>8.4773259930417062</v>
      </c>
      <c r="J106" s="114"/>
      <c r="K106" s="110">
        <f>(I106/1000)*J105</f>
        <v>4.2386629965208533E-2</v>
      </c>
      <c r="L106" s="115"/>
      <c r="M106" s="116"/>
      <c r="N106" s="46"/>
    </row>
    <row r="107" spans="1:14" ht="15" customHeight="1">
      <c r="A107" s="47">
        <v>39</v>
      </c>
      <c r="B107" s="48"/>
      <c r="C107" s="49"/>
      <c r="D107" s="52" t="s">
        <v>44</v>
      </c>
      <c r="E107" s="53"/>
      <c r="F107" s="1">
        <v>0.61</v>
      </c>
      <c r="G107" s="106">
        <f t="shared" si="67"/>
        <v>0.36746987951807231</v>
      </c>
      <c r="H107" s="107">
        <f>IF(OR(F107="",F108=""),"",STDEV(F107:F108)/AVERAGE(F107:F108))</f>
        <v>0</v>
      </c>
      <c r="I107" s="108">
        <f t="shared" si="70"/>
        <v>8.4773259930417062</v>
      </c>
      <c r="J107" s="109">
        <f t="shared" ref="J107:J114" si="81">IF(D107="Молоко",1,IF(D107="Сухое молоко",10,IF(D107="Йогурт",5,)))</f>
        <v>5</v>
      </c>
      <c r="K107" s="110">
        <f>(I107/1000)*J107</f>
        <v>4.2386629965208533E-2</v>
      </c>
      <c r="L107" s="111">
        <f>AVERAGE(K107:K108)</f>
        <v>4.2386629965208533E-2</v>
      </c>
      <c r="M107" s="112" t="str">
        <f t="shared" ref="M107" si="82">IF(L107&lt;=1,"Соответствует","Не соответствует")</f>
        <v>Соответствует</v>
      </c>
      <c r="N107" s="45"/>
    </row>
    <row r="108" spans="1:14">
      <c r="A108" s="44"/>
      <c r="B108" s="50"/>
      <c r="C108" s="51"/>
      <c r="D108" s="54"/>
      <c r="E108" s="55"/>
      <c r="F108" s="1">
        <v>0.61</v>
      </c>
      <c r="G108" s="106">
        <f t="shared" si="67"/>
        <v>0.36746987951807231</v>
      </c>
      <c r="H108" s="113"/>
      <c r="I108" s="108">
        <f t="shared" si="70"/>
        <v>8.4773259930417062</v>
      </c>
      <c r="J108" s="114"/>
      <c r="K108" s="110">
        <f>(I108/1000)*J107</f>
        <v>4.2386629965208533E-2</v>
      </c>
      <c r="L108" s="115"/>
      <c r="M108" s="116"/>
      <c r="N108" s="46"/>
    </row>
    <row r="109" spans="1:14" ht="15" customHeight="1">
      <c r="A109" s="47">
        <v>40</v>
      </c>
      <c r="B109" s="48"/>
      <c r="C109" s="49"/>
      <c r="D109" s="52" t="s">
        <v>44</v>
      </c>
      <c r="E109" s="53"/>
      <c r="F109" s="1">
        <v>0.61</v>
      </c>
      <c r="G109" s="106">
        <f t="shared" si="67"/>
        <v>0.36746987951807231</v>
      </c>
      <c r="H109" s="107">
        <f>IF(OR(F109="",F110=""),"",STDEV(F109:F110)/AVERAGE(F109:F110))</f>
        <v>0</v>
      </c>
      <c r="I109" s="108">
        <f t="shared" si="70"/>
        <v>8.4773259930417062</v>
      </c>
      <c r="J109" s="109">
        <f t="shared" ref="J109:J114" si="83">IF(D109="Молоко",1,IF(D109="Сухое молоко",10,IF(D109="Йогурт",5,)))</f>
        <v>5</v>
      </c>
      <c r="K109" s="110">
        <f>(I109/1000)*J109</f>
        <v>4.2386629965208533E-2</v>
      </c>
      <c r="L109" s="111">
        <f>AVERAGE(K109:K110)</f>
        <v>4.2386629965208533E-2</v>
      </c>
      <c r="M109" s="112" t="str">
        <f t="shared" ref="M109" si="84">IF(L109&lt;=1,"Соответствует","Не соответствует")</f>
        <v>Соответствует</v>
      </c>
      <c r="N109" s="45"/>
    </row>
    <row r="110" spans="1:14">
      <c r="A110" s="44"/>
      <c r="B110" s="50"/>
      <c r="C110" s="51"/>
      <c r="D110" s="54"/>
      <c r="E110" s="55"/>
      <c r="F110" s="1">
        <v>0.61</v>
      </c>
      <c r="G110" s="106">
        <f t="shared" si="67"/>
        <v>0.36746987951807231</v>
      </c>
      <c r="H110" s="113"/>
      <c r="I110" s="108">
        <f t="shared" si="70"/>
        <v>8.4773259930417062</v>
      </c>
      <c r="J110" s="114"/>
      <c r="K110" s="110">
        <f>(I110/1000)*J109</f>
        <v>4.2386629965208533E-2</v>
      </c>
      <c r="L110" s="115"/>
      <c r="M110" s="116"/>
      <c r="N110" s="46"/>
    </row>
    <row r="111" spans="1:14" ht="15" customHeight="1">
      <c r="A111" s="47">
        <v>41</v>
      </c>
      <c r="B111" s="48"/>
      <c r="C111" s="49"/>
      <c r="D111" s="52" t="s">
        <v>44</v>
      </c>
      <c r="E111" s="53"/>
      <c r="F111" s="1">
        <v>0.61</v>
      </c>
      <c r="G111" s="106">
        <f t="shared" si="67"/>
        <v>0.36746987951807231</v>
      </c>
      <c r="H111" s="107">
        <f>IF(OR(F111="",F112=""),"",STDEV(F111:F112)/AVERAGE(F111:F112))</f>
        <v>0</v>
      </c>
      <c r="I111" s="108">
        <f t="shared" si="70"/>
        <v>8.4773259930417062</v>
      </c>
      <c r="J111" s="109">
        <f t="shared" ref="J111:J114" si="85">IF(D111="Молоко",1,IF(D111="Сухое молоко",10,IF(D111="Йогурт",5,)))</f>
        <v>5</v>
      </c>
      <c r="K111" s="110">
        <f>(I111/1000)*J111</f>
        <v>4.2386629965208533E-2</v>
      </c>
      <c r="L111" s="111">
        <f>AVERAGE(K111:K112)</f>
        <v>4.2386629965208533E-2</v>
      </c>
      <c r="M111" s="112" t="str">
        <f t="shared" ref="M111" si="86">IF(L111&lt;=1,"Соответствует","Не соответствует")</f>
        <v>Соответствует</v>
      </c>
      <c r="N111" s="45"/>
    </row>
    <row r="112" spans="1:14">
      <c r="A112" s="44"/>
      <c r="B112" s="50"/>
      <c r="C112" s="51"/>
      <c r="D112" s="54"/>
      <c r="E112" s="55"/>
      <c r="F112" s="1">
        <v>0.61</v>
      </c>
      <c r="G112" s="106">
        <f t="shared" si="67"/>
        <v>0.36746987951807231</v>
      </c>
      <c r="H112" s="113"/>
      <c r="I112" s="108">
        <f t="shared" si="70"/>
        <v>8.4773259930417062</v>
      </c>
      <c r="J112" s="114"/>
      <c r="K112" s="110">
        <f>(I112/1000)*J111</f>
        <v>4.2386629965208533E-2</v>
      </c>
      <c r="L112" s="115"/>
      <c r="M112" s="116"/>
      <c r="N112" s="46"/>
    </row>
    <row r="113" spans="1:14" ht="15" customHeight="1">
      <c r="A113" s="47">
        <v>42</v>
      </c>
      <c r="B113" s="48"/>
      <c r="C113" s="49"/>
      <c r="D113" s="52" t="s">
        <v>42</v>
      </c>
      <c r="E113" s="53"/>
      <c r="F113" s="1">
        <v>0.61</v>
      </c>
      <c r="G113" s="106">
        <f t="shared" si="67"/>
        <v>0.36746987951807231</v>
      </c>
      <c r="H113" s="107">
        <f>IF(OR(F113="",F114=""),"",STDEV(F113:F114)/AVERAGE(F113:F114))</f>
        <v>0</v>
      </c>
      <c r="I113" s="108">
        <f t="shared" si="70"/>
        <v>8.4773259930417062</v>
      </c>
      <c r="J113" s="109">
        <f t="shared" ref="J113:J114" si="87">IF(D113="Молоко",1,IF(D113="Сухое молоко",10,IF(D113="Йогурт",5,)))</f>
        <v>1</v>
      </c>
      <c r="K113" s="110">
        <f>(I113/1000)*J113</f>
        <v>8.477325993041707E-3</v>
      </c>
      <c r="L113" s="111">
        <f>AVERAGE(K113:K114)</f>
        <v>8.477325993041707E-3</v>
      </c>
      <c r="M113" s="112" t="str">
        <f t="shared" ref="M113" si="88">IF(L113&lt;=1,"Соответствует","Не соответствует")</f>
        <v>Соответствует</v>
      </c>
      <c r="N113" s="45"/>
    </row>
    <row r="114" spans="1:14">
      <c r="A114" s="44"/>
      <c r="B114" s="50"/>
      <c r="C114" s="51"/>
      <c r="D114" s="54"/>
      <c r="E114" s="55"/>
      <c r="F114" s="1">
        <v>0.61</v>
      </c>
      <c r="G114" s="106">
        <f t="shared" si="67"/>
        <v>0.36746987951807231</v>
      </c>
      <c r="H114" s="113"/>
      <c r="I114" s="108">
        <f t="shared" si="70"/>
        <v>8.4773259930417062</v>
      </c>
      <c r="J114" s="114"/>
      <c r="K114" s="110">
        <f>(I114/1000)*J113</f>
        <v>8.477325993041707E-3</v>
      </c>
      <c r="L114" s="115"/>
      <c r="M114" s="116"/>
      <c r="N114" s="46"/>
    </row>
  </sheetData>
  <sheetProtection password="CD06" sheet="1" objects="1" scenarios="1"/>
  <mergeCells count="354">
    <mergeCell ref="N4:P4"/>
    <mergeCell ref="J31:J32"/>
    <mergeCell ref="L31:L32"/>
    <mergeCell ref="M31:M32"/>
    <mergeCell ref="N31:N32"/>
    <mergeCell ref="A9:B9"/>
    <mergeCell ref="C9:I9"/>
    <mergeCell ref="A10:B10"/>
    <mergeCell ref="C10:I10"/>
    <mergeCell ref="B30:C30"/>
    <mergeCell ref="A31:A32"/>
    <mergeCell ref="B31:C32"/>
    <mergeCell ref="D30:E30"/>
    <mergeCell ref="A13:C13"/>
    <mergeCell ref="D13:E13"/>
    <mergeCell ref="H31:H32"/>
    <mergeCell ref="A1:D1"/>
    <mergeCell ref="E1:I1"/>
    <mergeCell ref="A5:I5"/>
    <mergeCell ref="A7:B7"/>
    <mergeCell ref="C7:I7"/>
    <mergeCell ref="A8:B8"/>
    <mergeCell ref="C8:I8"/>
    <mergeCell ref="D31:E32"/>
    <mergeCell ref="A4:I4"/>
    <mergeCell ref="A3:I3"/>
    <mergeCell ref="L33:L34"/>
    <mergeCell ref="M33:M34"/>
    <mergeCell ref="N33:N34"/>
    <mergeCell ref="A35:A36"/>
    <mergeCell ref="B35:C36"/>
    <mergeCell ref="D35:E36"/>
    <mergeCell ref="H35:H36"/>
    <mergeCell ref="J35:J36"/>
    <mergeCell ref="L35:L36"/>
    <mergeCell ref="M35:M36"/>
    <mergeCell ref="N35:N36"/>
    <mergeCell ref="A33:A34"/>
    <mergeCell ref="B33:C34"/>
    <mergeCell ref="D33:E34"/>
    <mergeCell ref="H33:H34"/>
    <mergeCell ref="J33:J34"/>
    <mergeCell ref="L37:L38"/>
    <mergeCell ref="M37:M38"/>
    <mergeCell ref="N37:N38"/>
    <mergeCell ref="A39:A40"/>
    <mergeCell ref="B39:C40"/>
    <mergeCell ref="D39:E40"/>
    <mergeCell ref="H39:H40"/>
    <mergeCell ref="J39:J40"/>
    <mergeCell ref="L39:L40"/>
    <mergeCell ref="M39:M40"/>
    <mergeCell ref="N39:N40"/>
    <mergeCell ref="A37:A38"/>
    <mergeCell ref="B37:C38"/>
    <mergeCell ref="D37:E38"/>
    <mergeCell ref="H37:H38"/>
    <mergeCell ref="J37:J38"/>
    <mergeCell ref="L41:L42"/>
    <mergeCell ref="M41:M42"/>
    <mergeCell ref="N41:N42"/>
    <mergeCell ref="A43:A44"/>
    <mergeCell ref="B43:C44"/>
    <mergeCell ref="D43:E44"/>
    <mergeCell ref="H43:H44"/>
    <mergeCell ref="J43:J44"/>
    <mergeCell ref="L43:L44"/>
    <mergeCell ref="M43:M44"/>
    <mergeCell ref="N43:N44"/>
    <mergeCell ref="A41:A42"/>
    <mergeCell ref="B41:C42"/>
    <mergeCell ref="D41:E42"/>
    <mergeCell ref="H41:H42"/>
    <mergeCell ref="J41:J42"/>
    <mergeCell ref="L45:L46"/>
    <mergeCell ref="M45:M46"/>
    <mergeCell ref="N45:N46"/>
    <mergeCell ref="A47:A48"/>
    <mergeCell ref="B47:C48"/>
    <mergeCell ref="D47:E48"/>
    <mergeCell ref="H47:H48"/>
    <mergeCell ref="J47:J48"/>
    <mergeCell ref="L47:L48"/>
    <mergeCell ref="M47:M48"/>
    <mergeCell ref="N47:N48"/>
    <mergeCell ref="A45:A46"/>
    <mergeCell ref="B45:C46"/>
    <mergeCell ref="D45:E46"/>
    <mergeCell ref="H45:H46"/>
    <mergeCell ref="J45:J46"/>
    <mergeCell ref="L49:L50"/>
    <mergeCell ref="M49:M50"/>
    <mergeCell ref="N49:N50"/>
    <mergeCell ref="A51:A52"/>
    <mergeCell ref="B51:C52"/>
    <mergeCell ref="D51:E52"/>
    <mergeCell ref="H51:H52"/>
    <mergeCell ref="J51:J52"/>
    <mergeCell ref="L51:L52"/>
    <mergeCell ref="M51:M52"/>
    <mergeCell ref="N51:N52"/>
    <mergeCell ref="A49:A50"/>
    <mergeCell ref="B49:C50"/>
    <mergeCell ref="D49:E50"/>
    <mergeCell ref="H49:H50"/>
    <mergeCell ref="J49:J50"/>
    <mergeCell ref="L53:L54"/>
    <mergeCell ref="M53:M54"/>
    <mergeCell ref="N53:N54"/>
    <mergeCell ref="A55:A56"/>
    <mergeCell ref="B55:C56"/>
    <mergeCell ref="D55:E56"/>
    <mergeCell ref="H55:H56"/>
    <mergeCell ref="J55:J56"/>
    <mergeCell ref="L55:L56"/>
    <mergeCell ref="M55:M56"/>
    <mergeCell ref="N55:N56"/>
    <mergeCell ref="A53:A54"/>
    <mergeCell ref="B53:C54"/>
    <mergeCell ref="D53:E54"/>
    <mergeCell ref="H53:H54"/>
    <mergeCell ref="J53:J54"/>
    <mergeCell ref="L57:L58"/>
    <mergeCell ref="M57:M58"/>
    <mergeCell ref="N57:N58"/>
    <mergeCell ref="A59:A60"/>
    <mergeCell ref="B59:C60"/>
    <mergeCell ref="D59:E60"/>
    <mergeCell ref="H59:H60"/>
    <mergeCell ref="J59:J60"/>
    <mergeCell ref="L59:L60"/>
    <mergeCell ref="M59:M60"/>
    <mergeCell ref="N59:N60"/>
    <mergeCell ref="A57:A58"/>
    <mergeCell ref="B57:C58"/>
    <mergeCell ref="D57:E58"/>
    <mergeCell ref="H57:H58"/>
    <mergeCell ref="J57:J58"/>
    <mergeCell ref="L61:L62"/>
    <mergeCell ref="M61:M62"/>
    <mergeCell ref="N61:N62"/>
    <mergeCell ref="A63:A64"/>
    <mergeCell ref="B63:C64"/>
    <mergeCell ref="D63:E64"/>
    <mergeCell ref="H63:H64"/>
    <mergeCell ref="J63:J64"/>
    <mergeCell ref="L63:L64"/>
    <mergeCell ref="M63:M64"/>
    <mergeCell ref="N63:N64"/>
    <mergeCell ref="A61:A62"/>
    <mergeCell ref="B61:C62"/>
    <mergeCell ref="D61:E62"/>
    <mergeCell ref="H61:H62"/>
    <mergeCell ref="J61:J62"/>
    <mergeCell ref="L65:L66"/>
    <mergeCell ref="M65:M66"/>
    <mergeCell ref="N65:N66"/>
    <mergeCell ref="A67:A68"/>
    <mergeCell ref="B67:C68"/>
    <mergeCell ref="D67:E68"/>
    <mergeCell ref="H67:H68"/>
    <mergeCell ref="J67:J68"/>
    <mergeCell ref="L67:L68"/>
    <mergeCell ref="M67:M68"/>
    <mergeCell ref="N67:N68"/>
    <mergeCell ref="A65:A66"/>
    <mergeCell ref="B65:C66"/>
    <mergeCell ref="D65:E66"/>
    <mergeCell ref="H65:H66"/>
    <mergeCell ref="J65:J66"/>
    <mergeCell ref="L69:L70"/>
    <mergeCell ref="M69:M70"/>
    <mergeCell ref="N69:N70"/>
    <mergeCell ref="A71:A72"/>
    <mergeCell ref="B71:C72"/>
    <mergeCell ref="D71:E72"/>
    <mergeCell ref="H71:H72"/>
    <mergeCell ref="J71:J72"/>
    <mergeCell ref="L71:L72"/>
    <mergeCell ref="M71:M72"/>
    <mergeCell ref="N71:N72"/>
    <mergeCell ref="A69:A70"/>
    <mergeCell ref="B69:C70"/>
    <mergeCell ref="D69:E70"/>
    <mergeCell ref="H69:H70"/>
    <mergeCell ref="J69:J70"/>
    <mergeCell ref="L73:L74"/>
    <mergeCell ref="M73:M74"/>
    <mergeCell ref="N73:N74"/>
    <mergeCell ref="A75:A76"/>
    <mergeCell ref="B75:C76"/>
    <mergeCell ref="D75:E76"/>
    <mergeCell ref="H75:H76"/>
    <mergeCell ref="J75:J76"/>
    <mergeCell ref="L75:L76"/>
    <mergeCell ref="M75:M76"/>
    <mergeCell ref="N75:N76"/>
    <mergeCell ref="A73:A74"/>
    <mergeCell ref="B73:C74"/>
    <mergeCell ref="D73:E74"/>
    <mergeCell ref="H73:H74"/>
    <mergeCell ref="J73:J74"/>
    <mergeCell ref="L77:L78"/>
    <mergeCell ref="M77:M78"/>
    <mergeCell ref="N77:N78"/>
    <mergeCell ref="A79:A80"/>
    <mergeCell ref="B79:C80"/>
    <mergeCell ref="D79:E80"/>
    <mergeCell ref="H79:H80"/>
    <mergeCell ref="J79:J80"/>
    <mergeCell ref="L79:L80"/>
    <mergeCell ref="M79:M80"/>
    <mergeCell ref="N79:N80"/>
    <mergeCell ref="A77:A78"/>
    <mergeCell ref="B77:C78"/>
    <mergeCell ref="D77:E78"/>
    <mergeCell ref="H77:H78"/>
    <mergeCell ref="J77:J78"/>
    <mergeCell ref="L81:L82"/>
    <mergeCell ref="M81:M82"/>
    <mergeCell ref="N81:N82"/>
    <mergeCell ref="A83:A84"/>
    <mergeCell ref="B83:C84"/>
    <mergeCell ref="D83:E84"/>
    <mergeCell ref="H83:H84"/>
    <mergeCell ref="J83:J84"/>
    <mergeCell ref="L83:L84"/>
    <mergeCell ref="M83:M84"/>
    <mergeCell ref="N83:N84"/>
    <mergeCell ref="A81:A82"/>
    <mergeCell ref="B81:C82"/>
    <mergeCell ref="D81:E82"/>
    <mergeCell ref="H81:H82"/>
    <mergeCell ref="J81:J82"/>
    <mergeCell ref="L85:L86"/>
    <mergeCell ref="M85:M86"/>
    <mergeCell ref="N85:N86"/>
    <mergeCell ref="A87:A88"/>
    <mergeCell ref="B87:C88"/>
    <mergeCell ref="D87:E88"/>
    <mergeCell ref="H87:H88"/>
    <mergeCell ref="J87:J88"/>
    <mergeCell ref="L87:L88"/>
    <mergeCell ref="M87:M88"/>
    <mergeCell ref="N87:N88"/>
    <mergeCell ref="A85:A86"/>
    <mergeCell ref="B85:C86"/>
    <mergeCell ref="D85:E86"/>
    <mergeCell ref="H85:H86"/>
    <mergeCell ref="J85:J86"/>
    <mergeCell ref="L89:L90"/>
    <mergeCell ref="M89:M90"/>
    <mergeCell ref="N89:N90"/>
    <mergeCell ref="A91:A92"/>
    <mergeCell ref="B91:C92"/>
    <mergeCell ref="D91:E92"/>
    <mergeCell ref="H91:H92"/>
    <mergeCell ref="J91:J92"/>
    <mergeCell ref="L91:L92"/>
    <mergeCell ref="M91:M92"/>
    <mergeCell ref="N91:N92"/>
    <mergeCell ref="A89:A90"/>
    <mergeCell ref="B89:C90"/>
    <mergeCell ref="D89:E90"/>
    <mergeCell ref="H89:H90"/>
    <mergeCell ref="J89:J90"/>
    <mergeCell ref="L93:L94"/>
    <mergeCell ref="M93:M94"/>
    <mergeCell ref="N93:N94"/>
    <mergeCell ref="A95:A96"/>
    <mergeCell ref="B95:C96"/>
    <mergeCell ref="D95:E96"/>
    <mergeCell ref="H95:H96"/>
    <mergeCell ref="J95:J96"/>
    <mergeCell ref="L95:L96"/>
    <mergeCell ref="M95:M96"/>
    <mergeCell ref="N95:N96"/>
    <mergeCell ref="A93:A94"/>
    <mergeCell ref="B93:C94"/>
    <mergeCell ref="D93:E94"/>
    <mergeCell ref="H93:H94"/>
    <mergeCell ref="J93:J94"/>
    <mergeCell ref="L97:L98"/>
    <mergeCell ref="M97:M98"/>
    <mergeCell ref="N97:N98"/>
    <mergeCell ref="A99:A100"/>
    <mergeCell ref="B99:C100"/>
    <mergeCell ref="D99:E100"/>
    <mergeCell ref="H99:H100"/>
    <mergeCell ref="J99:J100"/>
    <mergeCell ref="L99:L100"/>
    <mergeCell ref="M99:M100"/>
    <mergeCell ref="N99:N100"/>
    <mergeCell ref="A97:A98"/>
    <mergeCell ref="B97:C98"/>
    <mergeCell ref="D97:E98"/>
    <mergeCell ref="H97:H98"/>
    <mergeCell ref="J97:J98"/>
    <mergeCell ref="L101:L102"/>
    <mergeCell ref="M101:M102"/>
    <mergeCell ref="N101:N102"/>
    <mergeCell ref="A103:A104"/>
    <mergeCell ref="B103:C104"/>
    <mergeCell ref="D103:E104"/>
    <mergeCell ref="H103:H104"/>
    <mergeCell ref="J103:J104"/>
    <mergeCell ref="L103:L104"/>
    <mergeCell ref="M103:M104"/>
    <mergeCell ref="N103:N104"/>
    <mergeCell ref="A101:A102"/>
    <mergeCell ref="B101:C102"/>
    <mergeCell ref="D101:E102"/>
    <mergeCell ref="H101:H102"/>
    <mergeCell ref="J101:J102"/>
    <mergeCell ref="L105:L106"/>
    <mergeCell ref="M105:M106"/>
    <mergeCell ref="N105:N106"/>
    <mergeCell ref="A107:A108"/>
    <mergeCell ref="B107:C108"/>
    <mergeCell ref="D107:E108"/>
    <mergeCell ref="H107:H108"/>
    <mergeCell ref="J107:J108"/>
    <mergeCell ref="L107:L108"/>
    <mergeCell ref="M107:M108"/>
    <mergeCell ref="N107:N108"/>
    <mergeCell ref="A105:A106"/>
    <mergeCell ref="B105:C106"/>
    <mergeCell ref="D105:E106"/>
    <mergeCell ref="H105:H106"/>
    <mergeCell ref="J105:J106"/>
    <mergeCell ref="L113:L114"/>
    <mergeCell ref="M113:M114"/>
    <mergeCell ref="N113:N114"/>
    <mergeCell ref="A113:A114"/>
    <mergeCell ref="B113:C114"/>
    <mergeCell ref="D113:E114"/>
    <mergeCell ref="H113:H114"/>
    <mergeCell ref="J113:J114"/>
    <mergeCell ref="L109:L110"/>
    <mergeCell ref="M109:M110"/>
    <mergeCell ref="N109:N110"/>
    <mergeCell ref="A111:A112"/>
    <mergeCell ref="B111:C112"/>
    <mergeCell ref="D111:E112"/>
    <mergeCell ref="H111:H112"/>
    <mergeCell ref="J111:J112"/>
    <mergeCell ref="L111:L112"/>
    <mergeCell ref="M111:M112"/>
    <mergeCell ref="N111:N112"/>
    <mergeCell ref="A109:A110"/>
    <mergeCell ref="B109:C110"/>
    <mergeCell ref="D109:E110"/>
    <mergeCell ref="H109:H110"/>
    <mergeCell ref="J109:J110"/>
  </mergeCells>
  <dataValidations count="1">
    <dataValidation type="list" allowBlank="1" showInputMessage="1" showErrorMessage="1" sqref="D31:E114">
      <formula1>Матрицы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Мультискрин-Меламин</vt:lpstr>
      <vt:lpstr>Матрицы</vt:lpstr>
      <vt:lpstr>Продукты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 Сергей</dc:creator>
  <cp:lastModifiedBy>Ткачев Сергей</cp:lastModifiedBy>
  <dcterms:created xsi:type="dcterms:W3CDTF">2020-02-03T10:00:36Z</dcterms:created>
  <dcterms:modified xsi:type="dcterms:W3CDTF">2020-04-20T13:59:15Z</dcterms:modified>
</cp:coreProperties>
</file>